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975" windowHeight="15120"/>
  </bookViews>
  <sheets>
    <sheet name="PP-Berechnung" sheetId="1" r:id="rId1"/>
    <sheet name="Richtwerte für das Angebot" sheetId="2" state="hidden" r:id="rId2"/>
    <sheet name="Gabelwerte massgeblicher Bedarf" sheetId="4" state="hidden" r:id="rId3"/>
    <sheet name="Tabelle1" sheetId="5" r:id="rId4"/>
  </sheets>
  <definedNames>
    <definedName name="_xlnm.Print_Area" localSheetId="0">'PP-Berechnung'!$A$1:$AJ$55</definedName>
    <definedName name="öV_Güteklassen">'Richtwerte für das Angebot'!#REF!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T35" i="1"/>
  <c r="H49" i="1"/>
  <c r="T49" i="1" l="1"/>
  <c r="AJ49" i="1" s="1"/>
  <c r="S49" i="1"/>
  <c r="AB49" i="1" s="1"/>
  <c r="T43" i="1"/>
  <c r="AJ43" i="1" s="1"/>
  <c r="S43" i="1"/>
  <c r="AB43" i="1" s="1"/>
  <c r="AJ39" i="1"/>
  <c r="AH39" i="1"/>
  <c r="S39" i="1"/>
  <c r="AB39" i="1" s="1"/>
  <c r="AJ35" i="1"/>
  <c r="S35" i="1"/>
  <c r="AB35" i="1" s="1"/>
  <c r="S31" i="1"/>
  <c r="T31" i="1"/>
  <c r="T27" i="1"/>
  <c r="AH27" i="1" s="1"/>
  <c r="S27" i="1"/>
  <c r="AB27" i="1" s="1"/>
  <c r="T23" i="1"/>
  <c r="S23" i="1"/>
  <c r="T20" i="1"/>
  <c r="S20" i="1"/>
  <c r="T17" i="1"/>
  <c r="S17" i="1"/>
  <c r="AH43" i="1" l="1"/>
  <c r="Z43" i="1"/>
  <c r="Z39" i="1"/>
  <c r="AH35" i="1"/>
  <c r="Z35" i="1"/>
  <c r="Z27" i="1"/>
  <c r="AJ27" i="1"/>
  <c r="AH49" i="1"/>
  <c r="Z49" i="1"/>
  <c r="AE17" i="1" l="1"/>
  <c r="AF17" i="1" s="1"/>
  <c r="AC17" i="1"/>
  <c r="AA17" i="1"/>
  <c r="AA35" i="1" s="1"/>
  <c r="Y17" i="1"/>
  <c r="Y49" i="1" s="1"/>
  <c r="W17" i="1"/>
  <c r="X17" i="1" s="1"/>
  <c r="AI17" i="1"/>
  <c r="AI49" i="1" s="1"/>
  <c r="AG17" i="1"/>
  <c r="AG49" i="1" s="1"/>
  <c r="U17" i="1"/>
  <c r="Q49" i="1"/>
  <c r="P49" i="1"/>
  <c r="O49" i="1"/>
  <c r="Q47" i="1"/>
  <c r="P47" i="1"/>
  <c r="O47" i="1"/>
  <c r="J49" i="1"/>
  <c r="J47" i="1"/>
  <c r="S47" i="1" l="1"/>
  <c r="T47" i="1"/>
  <c r="U43" i="1"/>
  <c r="V17" i="1"/>
  <c r="AC43" i="1"/>
  <c r="AD17" i="1"/>
  <c r="Y23" i="1"/>
  <c r="Z23" i="1" s="1"/>
  <c r="AA49" i="1"/>
  <c r="AG39" i="1"/>
  <c r="Y39" i="1"/>
  <c r="AC31" i="1"/>
  <c r="AI20" i="1"/>
  <c r="U31" i="1"/>
  <c r="AA20" i="1"/>
  <c r="AC47" i="1"/>
  <c r="AI35" i="1"/>
  <c r="U47" i="1"/>
  <c r="AG23" i="1"/>
  <c r="AH23" i="1" s="1"/>
  <c r="AE27" i="1"/>
  <c r="U20" i="1"/>
  <c r="V20" i="1" s="1"/>
  <c r="U35" i="1"/>
  <c r="U49" i="1"/>
  <c r="W31" i="1"/>
  <c r="W47" i="1"/>
  <c r="Y27" i="1"/>
  <c r="Y43" i="1"/>
  <c r="AA23" i="1"/>
  <c r="AB23" i="1" s="1"/>
  <c r="AA39" i="1"/>
  <c r="AC20" i="1"/>
  <c r="AD20" i="1" s="1"/>
  <c r="AC35" i="1"/>
  <c r="AC49" i="1"/>
  <c r="AE31" i="1"/>
  <c r="AE47" i="1"/>
  <c r="AG27" i="1"/>
  <c r="AG43" i="1"/>
  <c r="AI23" i="1"/>
  <c r="AJ23" i="1" s="1"/>
  <c r="AI39" i="1"/>
  <c r="U23" i="1"/>
  <c r="U39" i="1"/>
  <c r="W20" i="1"/>
  <c r="X20" i="1" s="1"/>
  <c r="X55" i="1" s="1"/>
  <c r="W35" i="1"/>
  <c r="W49" i="1"/>
  <c r="Y31" i="1"/>
  <c r="Z31" i="1" s="1"/>
  <c r="Y47" i="1"/>
  <c r="AA27" i="1"/>
  <c r="AA43" i="1"/>
  <c r="AC23" i="1"/>
  <c r="AC39" i="1"/>
  <c r="AE20" i="1"/>
  <c r="AF20" i="1" s="1"/>
  <c r="AF55" i="1" s="1"/>
  <c r="AE35" i="1"/>
  <c r="AE49" i="1"/>
  <c r="AG31" i="1"/>
  <c r="AH31" i="1" s="1"/>
  <c r="AG47" i="1"/>
  <c r="AI27" i="1"/>
  <c r="AI43" i="1"/>
  <c r="W27" i="1"/>
  <c r="W43" i="1"/>
  <c r="AE43" i="1"/>
  <c r="U27" i="1"/>
  <c r="W23" i="1"/>
  <c r="W39" i="1"/>
  <c r="Y20" i="1"/>
  <c r="Y35" i="1"/>
  <c r="AA31" i="1"/>
  <c r="AB31" i="1" s="1"/>
  <c r="AA47" i="1"/>
  <c r="AC27" i="1"/>
  <c r="AE23" i="1"/>
  <c r="AE39" i="1"/>
  <c r="AG20" i="1"/>
  <c r="AG35" i="1"/>
  <c r="AI31" i="1"/>
  <c r="AJ31" i="1" s="1"/>
  <c r="AI47" i="1"/>
  <c r="AD54" i="1" l="1"/>
  <c r="V54" i="1"/>
  <c r="AJ47" i="1"/>
  <c r="AJ55" i="1" s="1"/>
  <c r="AH47" i="1"/>
  <c r="AH54" i="1" s="1"/>
  <c r="AB47" i="1"/>
  <c r="AB55" i="1" s="1"/>
  <c r="AL55" i="1" s="1"/>
  <c r="Z47" i="1"/>
  <c r="Z54" i="1" s="1"/>
  <c r="AL53" i="1" s="1"/>
</calcChain>
</file>

<file path=xl/sharedStrings.xml><?xml version="1.0" encoding="utf-8"?>
<sst xmlns="http://schemas.openxmlformats.org/spreadsheetml/2006/main" count="289" uniqueCount="155">
  <si>
    <t>Parkplatzberechnung</t>
  </si>
  <si>
    <t>Nutzung der Baute oder Anlage</t>
  </si>
  <si>
    <t>Einfamilienhäuser</t>
  </si>
  <si>
    <t>Mehrfamilienhäuser</t>
  </si>
  <si>
    <t>Industrie- und Gewerbebetriebe</t>
  </si>
  <si>
    <t>wie z.B. öffentliche Verwaltung,  Bank, Reisebüro, Arztpraxis, Kopieranstalt, Chemische Reinigung, Coiffeur usw.</t>
  </si>
  <si>
    <t>Kundenintensive Verkaufsgeschäfte</t>
  </si>
  <si>
    <t>wie Lebensmittelgeschäft, Warenhaus, Apotheke (ohne Einkaufszentren) usw.</t>
  </si>
  <si>
    <t>Übrige Verkaufsgeschäfte</t>
  </si>
  <si>
    <t>wie z.B. Papeterie, Buchhandlung, Haushaltgeschäft usw.</t>
  </si>
  <si>
    <t>Einkaufszentren</t>
  </si>
  <si>
    <t>ab 2'000 m2 Verkaufsfläche bzw. ca. 3'000 m2 GF mit Mischnutzung: Grossverteiler (inkl. Lebensmittel), Hobby, Mode, Restaurants etc.</t>
  </si>
  <si>
    <t>Übrige Nutzungen</t>
  </si>
  <si>
    <t>Produktionsbetriebe</t>
  </si>
  <si>
    <t>Übrige Dienstleistungsbetriebe
mit schwachem Publikumsverkehr</t>
  </si>
  <si>
    <t>wie Rechtsanwaltspraxis, Planungs-büro, andere Bürobetriebe usw.</t>
  </si>
  <si>
    <t>Kundenintensive Dienstleistungs-betriebe</t>
  </si>
  <si>
    <t>Wohnen</t>
  </si>
  <si>
    <t>Verkauf</t>
  </si>
  <si>
    <t>Dienstleistung</t>
  </si>
  <si>
    <t>Industrie- und Gewerbe</t>
  </si>
  <si>
    <t>Grenzbedarf</t>
  </si>
  <si>
    <t>massgeblicher Bedarf</t>
  </si>
  <si>
    <t>Bauherrschaft (Gesuchsteller/in)</t>
  </si>
  <si>
    <t>Projektverfasser/in</t>
  </si>
  <si>
    <t>Bauvorhaben</t>
  </si>
  <si>
    <t>Güteklasse des öffentlichen Verkehrs</t>
  </si>
  <si>
    <t>ÖV-Güteklasse gemäss der Wegleitung zur Regelunges Parkplatz-Bedarfs in kommunalen Erlassen vom Oktober 1997 oder gemäss Situationsplan nach Art. 5 Abs. 6 PPVo</t>
  </si>
  <si>
    <t>Bewohner</t>
  </si>
  <si>
    <t>m2</t>
  </si>
  <si>
    <t>Geschossfläche</t>
  </si>
  <si>
    <t>Anzahl</t>
  </si>
  <si>
    <t>Wohnungen</t>
  </si>
  <si>
    <t>Beschäftigte</t>
  </si>
  <si>
    <t>Bewohner /</t>
  </si>
  <si>
    <t>Kunden</t>
  </si>
  <si>
    <t>Besucher /</t>
  </si>
  <si>
    <t>Besucher</t>
  </si>
  <si>
    <t>min.</t>
  </si>
  <si>
    <t>max.</t>
  </si>
  <si>
    <t>Verkaufsfläche</t>
  </si>
  <si>
    <t>Lagerräume, Lagerplätze</t>
  </si>
  <si>
    <t>Hotel</t>
  </si>
  <si>
    <t>Jugendherberge</t>
  </si>
  <si>
    <t>Restaurant, Café, Bar</t>
  </si>
  <si>
    <t>Klinik, Spital</t>
  </si>
  <si>
    <t>Kino</t>
  </si>
  <si>
    <t>Theater, Oper, Konzertsaal</t>
  </si>
  <si>
    <t>Museum, Ausstellungsraum, Galerie</t>
  </si>
  <si>
    <t>Bibliothek</t>
  </si>
  <si>
    <t>Diskothek</t>
  </si>
  <si>
    <t>Kirche, Moschee, Synagoge</t>
  </si>
  <si>
    <t>Friedhof</t>
  </si>
  <si>
    <t>Hort, Kindergarten</t>
  </si>
  <si>
    <t>Primar- und Sekundarschule</t>
  </si>
  <si>
    <t>Musikschule</t>
  </si>
  <si>
    <t>Berufsschule</t>
  </si>
  <si>
    <t>Kurslokal für Erwachsenenbildung</t>
  </si>
  <si>
    <t>Sitzungs- und Konferenzsäle</t>
  </si>
  <si>
    <t>Eisbahn</t>
  </si>
  <si>
    <t>Hallenbad</t>
  </si>
  <si>
    <t>Freibad</t>
  </si>
  <si>
    <t>Turnhalle</t>
  </si>
  <si>
    <t>Fitnesscenter</t>
  </si>
  <si>
    <t>Leichtathletikanlage mit Spielfeldern</t>
  </si>
  <si>
    <t>Stadion (Fussball, Hockey)</t>
  </si>
  <si>
    <t>Tennisplatz</t>
  </si>
  <si>
    <t>Schiessanlage</t>
  </si>
  <si>
    <t>Spielsalon, Casino, Clubraum</t>
  </si>
  <si>
    <t>Minigolf</t>
  </si>
  <si>
    <t>Finnenbahn, Vita-Parcours</t>
  </si>
  <si>
    <t>Billardsaal</t>
  </si>
  <si>
    <t>Reithalle, Reitstall</t>
  </si>
  <si>
    <t>Personal</t>
  </si>
  <si>
    <t>Besucher/ Kunden</t>
  </si>
  <si>
    <t>Bezugseinheit</t>
  </si>
  <si>
    <t>Alters- und Pflegeheim, Sanatorium</t>
  </si>
  <si>
    <r>
      <t>pro 100 m</t>
    </r>
    <r>
      <rPr>
        <vertAlign val="superscript"/>
        <sz val="11"/>
        <color theme="1"/>
        <rFont val="Calibri"/>
        <family val="2"/>
        <scheme val="minor"/>
      </rPr>
      <t>2</t>
    </r>
  </si>
  <si>
    <t>pro Bett</t>
  </si>
  <si>
    <t>pro Sitzplatz</t>
  </si>
  <si>
    <t>pro Besucherplatz</t>
  </si>
  <si>
    <t>pro Klassenzimmer</t>
  </si>
  <si>
    <t>pro Unterrichtsraum</t>
  </si>
  <si>
    <t>pro Schüler</t>
  </si>
  <si>
    <t>pro Schulplatz</t>
  </si>
  <si>
    <t>pro Schüler über 18 Jahre</t>
  </si>
  <si>
    <t>pro Zuschauerplatz</t>
  </si>
  <si>
    <t>pro Garderobenplatz</t>
  </si>
  <si>
    <r>
      <t>pro 100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Grundstücksfläche</t>
    </r>
  </si>
  <si>
    <r>
      <t>pro 100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Eisfläche</t>
    </r>
  </si>
  <si>
    <r>
      <t>pro 100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Hallenfläche</t>
    </r>
  </si>
  <si>
    <r>
      <t>pro 100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Fläche</t>
    </r>
  </si>
  <si>
    <t>pro Feld</t>
  </si>
  <si>
    <t>pro Scheibe</t>
  </si>
  <si>
    <t>Pro Anlage</t>
  </si>
  <si>
    <t>pro Spieltisch</t>
  </si>
  <si>
    <t>Kegel-, Bowlingbahn</t>
  </si>
  <si>
    <t>pro Bahn</t>
  </si>
  <si>
    <t>pro Pferdebox</t>
  </si>
  <si>
    <t>Bootshafen</t>
  </si>
  <si>
    <t>pro Liegeplatz</t>
  </si>
  <si>
    <t>Fläche</t>
  </si>
  <si>
    <t>Anzahl Betten</t>
  </si>
  <si>
    <t>Anzahl Sitzplätze</t>
  </si>
  <si>
    <t>Tanzfläche</t>
  </si>
  <si>
    <t>Anzahl Besucherplätze</t>
  </si>
  <si>
    <t>Grundstücksfläche</t>
  </si>
  <si>
    <t>Anzahl Klassenzimmer</t>
  </si>
  <si>
    <t>Anzahl Unterrichtsräume</t>
  </si>
  <si>
    <t>Anzahl Schüler</t>
  </si>
  <si>
    <t>Anzahl Schüler über 18 Jahre</t>
  </si>
  <si>
    <t>Anzahl Schulplätze</t>
  </si>
  <si>
    <t>Eisfläche</t>
  </si>
  <si>
    <t>Anzahl Zuschauer</t>
  </si>
  <si>
    <t>Anzahl Garderobenplätze</t>
  </si>
  <si>
    <t>Anzahl Zuschauerplätze</t>
  </si>
  <si>
    <t>Hallenfläche</t>
  </si>
  <si>
    <t>Anzahl Tennisfelder</t>
  </si>
  <si>
    <t>Anzahl Scheiben</t>
  </si>
  <si>
    <t>Anzahl Spielplätze</t>
  </si>
  <si>
    <t>pro Spielplatz</t>
  </si>
  <si>
    <t>Anzahl Spieltische</t>
  </si>
  <si>
    <t>Anzahl Bahnen</t>
  </si>
  <si>
    <t>Anzahl Pferdeboxen</t>
  </si>
  <si>
    <t>Anzahl Liegeplätze</t>
  </si>
  <si>
    <t>wie z.B. Gaststätten, Unterhaltungs-</t>
  </si>
  <si>
    <t>stätten, Garagenbetriebe, Transport-</t>
  </si>
  <si>
    <t>Bahnstationen usw.</t>
  </si>
  <si>
    <t>geschäfte, Autohandel, Sportanlagen</t>
  </si>
  <si>
    <r>
      <t>pro m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Tanzfläche</t>
    </r>
  </si>
  <si>
    <t>oder</t>
  </si>
  <si>
    <t>und</t>
  </si>
  <si>
    <t xml:space="preserve"> </t>
  </si>
  <si>
    <t>In Dropdown-Liste auswählen</t>
  </si>
  <si>
    <t>andere</t>
  </si>
  <si>
    <t>→</t>
  </si>
  <si>
    <r>
      <rPr>
        <b/>
        <sz val="11"/>
        <color rgb="FF00B050"/>
        <rFont val="Calibri"/>
        <family val="2"/>
      </rPr>
      <t xml:space="preserve">←   </t>
    </r>
    <r>
      <rPr>
        <b/>
        <sz val="11"/>
        <color rgb="FF00B050"/>
        <rFont val="Calibri"/>
        <family val="2"/>
        <scheme val="minor"/>
      </rPr>
      <t>In Dropdown-Liste auswählen</t>
    </r>
  </si>
  <si>
    <t>↑      ↑      ↑      ↑</t>
  </si>
  <si>
    <t>Klasse A</t>
  </si>
  <si>
    <t>Klasse B</t>
  </si>
  <si>
    <t>Keine Klasse</t>
  </si>
  <si>
    <t>Klasse C, D</t>
  </si>
  <si>
    <t>Benutzerkategorie</t>
  </si>
  <si>
    <t>Besucher/Kunden</t>
  </si>
  <si>
    <t>Min.</t>
  </si>
  <si>
    <t>Max.</t>
  </si>
  <si>
    <t>Massgeblicher Bedarf in % des Grenzbedarfs</t>
  </si>
  <si>
    <t>Güteklasse
ÖV-Erschliessung</t>
  </si>
  <si>
    <t>Nutzung</t>
  </si>
  <si>
    <t>Total</t>
  </si>
  <si>
    <t>zu</t>
  </si>
  <si>
    <t>Die Geschossfläche (GF) berechnet sich aus allen dem Wohnen, Arbeiten oder sonst dem dauernden Aufenthalt dienenden oder hierfür verwendbaren Geschossflächen in Dach-, Voll- und Untergeschossen unter Einschluss der dazugehörigen Erschliessungsflächen und Sanitärräumen samt inneren Trennwänden. Aussenwände sind bei der Berechnung der GF nicht zu berücksichtigen</t>
  </si>
  <si>
    <t>Als Verkaufsfläche gilt die dem Kunden zugängliche Nettobodenfläche (inkl. Gestelle, Kassen usw.).</t>
  </si>
  <si>
    <t>mind.</t>
  </si>
  <si>
    <t>Gemäss der am 26. Juni 2017 durch den Grossen Gemeinderat festgesetzten Parkplatzverordnung (PPVo)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</si>
</sst>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11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</fills>
  <borders count="10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mediumDashDot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57" xfId="1" applyFont="1" applyBorder="1" applyAlignment="1">
      <alignment horizontal="center" vertical="center"/>
    </xf>
    <xf numFmtId="9" fontId="0" fillId="0" borderId="58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9" fontId="0" fillId="0" borderId="62" xfId="1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9" fontId="0" fillId="0" borderId="69" xfId="1" applyFont="1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9" fontId="0" fillId="0" borderId="72" xfId="1" applyFont="1" applyBorder="1" applyAlignment="1">
      <alignment horizontal="center" vertical="center"/>
    </xf>
    <xf numFmtId="9" fontId="0" fillId="0" borderId="73" xfId="1" applyFont="1" applyBorder="1" applyAlignment="1">
      <alignment horizontal="center" vertical="center"/>
    </xf>
    <xf numFmtId="9" fontId="0" fillId="0" borderId="74" xfId="1" applyFont="1" applyBorder="1" applyAlignment="1">
      <alignment horizontal="center" vertical="center"/>
    </xf>
    <xf numFmtId="9" fontId="0" fillId="0" borderId="75" xfId="1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3" borderId="0" xfId="0" applyFont="1" applyFill="1" applyAlignment="1" applyProtection="1">
      <alignment vertical="top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6" fillId="3" borderId="32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0" fillId="0" borderId="33" xfId="0" applyFont="1" applyBorder="1" applyAlignment="1" applyProtection="1">
      <alignment vertical="top"/>
    </xf>
    <xf numFmtId="0" fontId="0" fillId="0" borderId="18" xfId="0" applyFont="1" applyBorder="1" applyAlignment="1" applyProtection="1">
      <alignment vertical="top"/>
    </xf>
    <xf numFmtId="0" fontId="0" fillId="0" borderId="19" xfId="0" applyFont="1" applyBorder="1" applyAlignment="1" applyProtection="1">
      <alignment vertical="top"/>
    </xf>
    <xf numFmtId="0" fontId="1" fillId="0" borderId="20" xfId="0" applyFont="1" applyFill="1" applyBorder="1" applyAlignment="1" applyProtection="1">
      <alignment horizontal="center" vertical="top"/>
    </xf>
    <xf numFmtId="0" fontId="1" fillId="0" borderId="34" xfId="0" applyFont="1" applyBorder="1" applyAlignment="1" applyProtection="1">
      <alignment vertical="top"/>
    </xf>
    <xf numFmtId="0" fontId="0" fillId="0" borderId="23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0" fillId="0" borderId="1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center" vertical="top"/>
    </xf>
    <xf numFmtId="0" fontId="0" fillId="0" borderId="49" xfId="0" applyFont="1" applyFill="1" applyBorder="1" applyAlignment="1" applyProtection="1">
      <alignment horizontal="center" vertical="top"/>
    </xf>
    <xf numFmtId="0" fontId="0" fillId="0" borderId="53" xfId="0" applyFont="1" applyFill="1" applyBorder="1" applyAlignment="1" applyProtection="1">
      <alignment horizontal="center" vertical="top"/>
    </xf>
    <xf numFmtId="0" fontId="0" fillId="0" borderId="53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horizontal="center" vertical="top"/>
    </xf>
    <xf numFmtId="0" fontId="1" fillId="0" borderId="35" xfId="0" applyFont="1" applyBorder="1" applyAlignment="1" applyProtection="1">
      <alignment vertical="top"/>
    </xf>
    <xf numFmtId="0" fontId="0" fillId="0" borderId="28" xfId="0" applyFont="1" applyBorder="1" applyAlignment="1" applyProtection="1">
      <alignment vertical="top"/>
    </xf>
    <xf numFmtId="0" fontId="0" fillId="0" borderId="29" xfId="0" applyFont="1" applyBorder="1" applyAlignment="1" applyProtection="1">
      <alignment vertical="top"/>
    </xf>
    <xf numFmtId="0" fontId="0" fillId="0" borderId="36" xfId="0" applyFont="1" applyBorder="1" applyAlignment="1" applyProtection="1">
      <alignment horizontal="center" vertical="top" wrapText="1"/>
    </xf>
    <xf numFmtId="0" fontId="0" fillId="0" borderId="30" xfId="0" applyFont="1" applyBorder="1" applyAlignment="1" applyProtection="1">
      <alignment vertical="top" wrapText="1"/>
    </xf>
    <xf numFmtId="0" fontId="0" fillId="0" borderId="31" xfId="0" applyFont="1" applyBorder="1" applyAlignment="1" applyProtection="1">
      <alignment horizontal="center" vertical="top" wrapText="1"/>
    </xf>
    <xf numFmtId="0" fontId="0" fillId="0" borderId="84" xfId="0" applyFont="1" applyFill="1" applyBorder="1" applyAlignment="1" applyProtection="1">
      <alignment horizontal="center" vertical="top" wrapText="1"/>
    </xf>
    <xf numFmtId="0" fontId="0" fillId="0" borderId="29" xfId="0" applyFont="1" applyFill="1" applyBorder="1" applyAlignment="1" applyProtection="1">
      <alignment horizontal="center" vertical="top" wrapText="1"/>
    </xf>
    <xf numFmtId="0" fontId="0" fillId="0" borderId="91" xfId="0" applyFont="1" applyBorder="1" applyAlignment="1" applyProtection="1">
      <alignment horizontal="center" vertical="top" wrapText="1"/>
    </xf>
    <xf numFmtId="0" fontId="0" fillId="0" borderId="94" xfId="0" applyFont="1" applyFill="1" applyBorder="1" applyAlignment="1" applyProtection="1">
      <alignment horizontal="center" vertical="top" wrapText="1"/>
    </xf>
    <xf numFmtId="0" fontId="0" fillId="0" borderId="85" xfId="0" applyFont="1" applyBorder="1" applyAlignment="1" applyProtection="1">
      <alignment horizontal="center" vertical="top" wrapText="1"/>
    </xf>
    <xf numFmtId="0" fontId="0" fillId="2" borderId="33" xfId="0" applyFont="1" applyFill="1" applyBorder="1" applyAlignment="1" applyProtection="1">
      <alignment vertical="top"/>
    </xf>
    <xf numFmtId="0" fontId="0" fillId="4" borderId="18" xfId="0" applyFont="1" applyFill="1" applyBorder="1" applyAlignment="1" applyProtection="1">
      <alignment vertical="top"/>
    </xf>
    <xf numFmtId="0" fontId="0" fillId="4" borderId="19" xfId="0" applyFont="1" applyFill="1" applyBorder="1" applyAlignment="1" applyProtection="1">
      <alignment vertical="top"/>
    </xf>
    <xf numFmtId="164" fontId="0" fillId="4" borderId="37" xfId="0" applyNumberFormat="1" applyFont="1" applyFill="1" applyBorder="1" applyAlignment="1" applyProtection="1">
      <alignment horizontal="center" vertical="top"/>
    </xf>
    <xf numFmtId="164" fontId="0" fillId="4" borderId="38" xfId="0" applyNumberFormat="1" applyFont="1" applyFill="1" applyBorder="1" applyAlignment="1" applyProtection="1">
      <alignment horizontal="center" vertical="top"/>
    </xf>
    <xf numFmtId="164" fontId="0" fillId="0" borderId="20" xfId="0" applyNumberFormat="1" applyFont="1" applyFill="1" applyBorder="1" applyAlignment="1" applyProtection="1">
      <alignment horizontal="center" vertical="top"/>
    </xf>
    <xf numFmtId="164" fontId="0" fillId="4" borderId="19" xfId="0" applyNumberFormat="1" applyFont="1" applyFill="1" applyBorder="1" applyAlignment="1" applyProtection="1">
      <alignment horizontal="center" vertical="top"/>
    </xf>
    <xf numFmtId="164" fontId="0" fillId="0" borderId="19" xfId="0" applyNumberFormat="1" applyFont="1" applyFill="1" applyBorder="1" applyAlignment="1" applyProtection="1">
      <alignment horizontal="center" vertical="top"/>
    </xf>
    <xf numFmtId="164" fontId="0" fillId="4" borderId="92" xfId="0" applyNumberFormat="1" applyFont="1" applyFill="1" applyBorder="1" applyAlignment="1" applyProtection="1">
      <alignment horizontal="center" vertical="top"/>
    </xf>
    <xf numFmtId="164" fontId="0" fillId="0" borderId="95" xfId="0" applyNumberFormat="1" applyFont="1" applyFill="1" applyBorder="1" applyAlignment="1" applyProtection="1">
      <alignment horizontal="center" vertical="top"/>
    </xf>
    <xf numFmtId="164" fontId="0" fillId="4" borderId="22" xfId="0" applyNumberFormat="1" applyFont="1" applyFill="1" applyBorder="1" applyAlignment="1" applyProtection="1">
      <alignment horizontal="center" vertical="top"/>
    </xf>
    <xf numFmtId="0" fontId="1" fillId="2" borderId="34" xfId="0" applyFont="1" applyFill="1" applyBorder="1" applyAlignment="1" applyProtection="1">
      <alignment vertical="top"/>
    </xf>
    <xf numFmtId="0" fontId="1" fillId="4" borderId="23" xfId="0" applyFont="1" applyFill="1" applyBorder="1" applyAlignment="1" applyProtection="1">
      <alignment vertical="top"/>
    </xf>
    <xf numFmtId="0" fontId="1" fillId="4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vertical="top"/>
    </xf>
    <xf numFmtId="164" fontId="1" fillId="4" borderId="4" xfId="0" applyNumberFormat="1" applyFont="1" applyFill="1" applyBorder="1" applyAlignment="1" applyProtection="1">
      <alignment horizontal="center" vertical="top"/>
    </xf>
    <xf numFmtId="164" fontId="1" fillId="4" borderId="5" xfId="0" applyNumberFormat="1" applyFont="1" applyFill="1" applyBorder="1" applyAlignment="1" applyProtection="1">
      <alignment horizontal="center" vertical="top"/>
    </xf>
    <xf numFmtId="9" fontId="1" fillId="0" borderId="49" xfId="1" applyFont="1" applyFill="1" applyBorder="1" applyAlignment="1" applyProtection="1">
      <alignment horizontal="center" vertical="top"/>
    </xf>
    <xf numFmtId="164" fontId="1" fillId="4" borderId="0" xfId="0" applyNumberFormat="1" applyFont="1" applyFill="1" applyBorder="1" applyAlignment="1" applyProtection="1">
      <alignment horizontal="center" vertical="top"/>
    </xf>
    <xf numFmtId="9" fontId="1" fillId="0" borderId="0" xfId="1" applyFont="1" applyFill="1" applyBorder="1" applyAlignment="1" applyProtection="1">
      <alignment horizontal="center" vertical="top"/>
    </xf>
    <xf numFmtId="164" fontId="1" fillId="4" borderId="54" xfId="0" applyNumberFormat="1" applyFont="1" applyFill="1" applyBorder="1" applyAlignment="1" applyProtection="1">
      <alignment horizontal="center" vertical="top"/>
    </xf>
    <xf numFmtId="9" fontId="1" fillId="0" borderId="53" xfId="1" applyFont="1" applyFill="1" applyBorder="1" applyAlignment="1" applyProtection="1">
      <alignment horizontal="center" vertical="top"/>
    </xf>
    <xf numFmtId="164" fontId="1" fillId="4" borderId="83" xfId="0" applyNumberFormat="1" applyFont="1" applyFill="1" applyBorder="1" applyAlignment="1" applyProtection="1">
      <alignment horizontal="center" vertical="top"/>
    </xf>
    <xf numFmtId="0" fontId="0" fillId="2" borderId="34" xfId="0" applyFont="1" applyFill="1" applyBorder="1" applyAlignment="1" applyProtection="1">
      <alignment vertical="top"/>
    </xf>
    <xf numFmtId="0" fontId="0" fillId="4" borderId="27" xfId="0" applyFont="1" applyFill="1" applyBorder="1" applyAlignment="1" applyProtection="1">
      <alignment vertical="top"/>
    </xf>
    <xf numFmtId="0" fontId="3" fillId="4" borderId="12" xfId="0" applyFont="1" applyFill="1" applyBorder="1" applyAlignment="1" applyProtection="1">
      <alignment vertical="top" wrapText="1"/>
    </xf>
    <xf numFmtId="0" fontId="0" fillId="4" borderId="12" xfId="0" applyFont="1" applyFill="1" applyBorder="1" applyAlignment="1" applyProtection="1">
      <alignment vertical="top"/>
    </xf>
    <xf numFmtId="164" fontId="0" fillId="4" borderId="13" xfId="0" applyNumberFormat="1" applyFont="1" applyFill="1" applyBorder="1" applyAlignment="1" applyProtection="1">
      <alignment horizontal="center" vertical="top"/>
    </xf>
    <xf numFmtId="164" fontId="0" fillId="4" borderId="14" xfId="0" applyNumberFormat="1" applyFont="1" applyFill="1" applyBorder="1" applyAlignment="1" applyProtection="1">
      <alignment horizontal="center" vertical="top"/>
    </xf>
    <xf numFmtId="9" fontId="0" fillId="0" borderId="86" xfId="1" applyFont="1" applyFill="1" applyBorder="1" applyAlignment="1" applyProtection="1">
      <alignment horizontal="center" vertical="top"/>
    </xf>
    <xf numFmtId="164" fontId="0" fillId="4" borderId="12" xfId="0" applyNumberFormat="1" applyFont="1" applyFill="1" applyBorder="1" applyAlignment="1" applyProtection="1">
      <alignment horizontal="center" vertical="top"/>
    </xf>
    <xf numFmtId="9" fontId="0" fillId="0" borderId="12" xfId="1" applyFont="1" applyFill="1" applyBorder="1" applyAlignment="1" applyProtection="1">
      <alignment horizontal="center" vertical="top"/>
    </xf>
    <xf numFmtId="164" fontId="0" fillId="4" borderId="56" xfId="0" applyNumberFormat="1" applyFont="1" applyFill="1" applyBorder="1" applyAlignment="1" applyProtection="1">
      <alignment horizontal="center" vertical="top"/>
    </xf>
    <xf numFmtId="9" fontId="0" fillId="0" borderId="55" xfId="1" applyFont="1" applyFill="1" applyBorder="1" applyAlignment="1" applyProtection="1">
      <alignment horizontal="center" vertical="top"/>
    </xf>
    <xf numFmtId="164" fontId="0" fillId="4" borderId="87" xfId="0" applyNumberFormat="1" applyFont="1" applyFill="1" applyBorder="1" applyAlignment="1" applyProtection="1">
      <alignment horizontal="center" vertical="top"/>
    </xf>
    <xf numFmtId="0" fontId="1" fillId="2" borderId="26" xfId="0" applyFont="1" applyFill="1" applyBorder="1" applyAlignment="1" applyProtection="1">
      <alignment vertical="top"/>
    </xf>
    <xf numFmtId="0" fontId="1" fillId="2" borderId="15" xfId="0" applyFont="1" applyFill="1" applyBorder="1" applyAlignment="1" applyProtection="1">
      <alignment vertical="top" wrapText="1"/>
    </xf>
    <xf numFmtId="0" fontId="1" fillId="2" borderId="15" xfId="0" applyFont="1" applyFill="1" applyBorder="1" applyAlignment="1" applyProtection="1">
      <alignment vertical="top"/>
    </xf>
    <xf numFmtId="164" fontId="1" fillId="2" borderId="16" xfId="0" applyNumberFormat="1" applyFont="1" applyFill="1" applyBorder="1" applyAlignment="1" applyProtection="1">
      <alignment horizontal="center" vertical="top"/>
    </xf>
    <xf numFmtId="164" fontId="1" fillId="2" borderId="17" xfId="0" applyNumberFormat="1" applyFont="1" applyFill="1" applyBorder="1" applyAlignment="1" applyProtection="1">
      <alignment horizontal="center" vertical="top"/>
    </xf>
    <xf numFmtId="9" fontId="1" fillId="0" borderId="88" xfId="1" applyFont="1" applyFill="1" applyBorder="1" applyAlignment="1" applyProtection="1">
      <alignment horizontal="center" vertical="top"/>
    </xf>
    <xf numFmtId="164" fontId="1" fillId="2" borderId="15" xfId="0" applyNumberFormat="1" applyFont="1" applyFill="1" applyBorder="1" applyAlignment="1" applyProtection="1">
      <alignment horizontal="center" vertical="top"/>
    </xf>
    <xf numFmtId="9" fontId="1" fillId="0" borderId="15" xfId="1" applyFont="1" applyFill="1" applyBorder="1" applyAlignment="1" applyProtection="1">
      <alignment horizontal="center" vertical="top"/>
    </xf>
    <xf numFmtId="164" fontId="1" fillId="2" borderId="52" xfId="0" applyNumberFormat="1" applyFont="1" applyFill="1" applyBorder="1" applyAlignment="1" applyProtection="1">
      <alignment horizontal="center" vertical="top"/>
    </xf>
    <xf numFmtId="9" fontId="1" fillId="0" borderId="51" xfId="1" applyFont="1" applyFill="1" applyBorder="1" applyAlignment="1" applyProtection="1">
      <alignment horizontal="center" vertical="top"/>
    </xf>
    <xf numFmtId="164" fontId="1" fillId="2" borderId="89" xfId="0" applyNumberFormat="1" applyFont="1" applyFill="1" applyBorder="1" applyAlignment="1" applyProtection="1">
      <alignment horizontal="center" vertical="top"/>
    </xf>
    <xf numFmtId="0" fontId="1" fillId="2" borderId="23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/>
    </xf>
    <xf numFmtId="164" fontId="1" fillId="2" borderId="4" xfId="0" applyNumberFormat="1" applyFont="1" applyFill="1" applyBorder="1" applyAlignment="1" applyProtection="1">
      <alignment horizontal="center" vertical="top"/>
    </xf>
    <xf numFmtId="164" fontId="1" fillId="2" borderId="5" xfId="0" applyNumberFormat="1" applyFont="1" applyFill="1" applyBorder="1" applyAlignment="1" applyProtection="1">
      <alignment horizontal="center" vertical="top"/>
    </xf>
    <xf numFmtId="164" fontId="1" fillId="2" borderId="0" xfId="0" applyNumberFormat="1" applyFont="1" applyFill="1" applyBorder="1" applyAlignment="1" applyProtection="1">
      <alignment horizontal="center" vertical="top"/>
    </xf>
    <xf numFmtId="164" fontId="1" fillId="2" borderId="54" xfId="0" applyNumberFormat="1" applyFont="1" applyFill="1" applyBorder="1" applyAlignment="1" applyProtection="1">
      <alignment horizontal="center" vertical="top"/>
    </xf>
    <xf numFmtId="164" fontId="1" fillId="2" borderId="83" xfId="0" applyNumberFormat="1" applyFont="1" applyFill="1" applyBorder="1" applyAlignment="1" applyProtection="1">
      <alignment horizontal="center" vertical="top"/>
    </xf>
    <xf numFmtId="0" fontId="0" fillId="2" borderId="39" xfId="0" applyFont="1" applyFill="1" applyBorder="1" applyAlignment="1" applyProtection="1">
      <alignment vertical="top"/>
    </xf>
    <xf numFmtId="0" fontId="0" fillId="2" borderId="40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/>
    </xf>
    <xf numFmtId="164" fontId="0" fillId="2" borderId="6" xfId="0" applyNumberFormat="1" applyFont="1" applyFill="1" applyBorder="1" applyAlignment="1" applyProtection="1">
      <alignment horizontal="center" vertical="top"/>
    </xf>
    <xf numFmtId="164" fontId="0" fillId="2" borderId="7" xfId="0" applyNumberFormat="1" applyFont="1" applyFill="1" applyBorder="1" applyAlignment="1" applyProtection="1">
      <alignment horizontal="center" vertical="top"/>
    </xf>
    <xf numFmtId="9" fontId="0" fillId="0" borderId="50" xfId="1" applyFont="1" applyFill="1" applyBorder="1" applyAlignment="1" applyProtection="1">
      <alignment horizontal="center" vertical="top"/>
    </xf>
    <xf numFmtId="164" fontId="0" fillId="2" borderId="3" xfId="0" applyNumberFormat="1" applyFont="1" applyFill="1" applyBorder="1" applyAlignment="1" applyProtection="1">
      <alignment horizontal="center" vertical="top"/>
    </xf>
    <xf numFmtId="9" fontId="0" fillId="0" borderId="3" xfId="1" applyFont="1" applyFill="1" applyBorder="1" applyAlignment="1" applyProtection="1">
      <alignment horizontal="center" vertical="top"/>
    </xf>
    <xf numFmtId="164" fontId="0" fillId="2" borderId="93" xfId="0" applyNumberFormat="1" applyFont="1" applyFill="1" applyBorder="1" applyAlignment="1" applyProtection="1">
      <alignment horizontal="center" vertical="top"/>
    </xf>
    <xf numFmtId="164" fontId="0" fillId="2" borderId="90" xfId="0" applyNumberFormat="1" applyFont="1" applyFill="1" applyBorder="1" applyAlignment="1" applyProtection="1">
      <alignment horizontal="center" vertical="top"/>
    </xf>
    <xf numFmtId="0" fontId="1" fillId="6" borderId="41" xfId="0" applyFont="1" applyFill="1" applyBorder="1" applyAlignment="1" applyProtection="1">
      <alignment vertical="top"/>
    </xf>
    <xf numFmtId="0" fontId="1" fillId="6" borderId="42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 wrapText="1"/>
    </xf>
    <xf numFmtId="0" fontId="1" fillId="6" borderId="2" xfId="0" applyFont="1" applyFill="1" applyBorder="1" applyAlignment="1" applyProtection="1">
      <alignment vertical="top"/>
    </xf>
    <xf numFmtId="164" fontId="1" fillId="6" borderId="43" xfId="0" applyNumberFormat="1" applyFont="1" applyFill="1" applyBorder="1" applyAlignment="1" applyProtection="1">
      <alignment horizontal="center" vertical="top"/>
    </xf>
    <xf numFmtId="164" fontId="1" fillId="6" borderId="44" xfId="0" applyNumberFormat="1" applyFont="1" applyFill="1" applyBorder="1" applyAlignment="1" applyProtection="1">
      <alignment horizontal="center" vertical="top"/>
    </xf>
    <xf numFmtId="9" fontId="1" fillId="0" borderId="48" xfId="1" applyFont="1" applyFill="1" applyBorder="1" applyAlignment="1" applyProtection="1">
      <alignment horizontal="center" vertical="top"/>
    </xf>
    <xf numFmtId="164" fontId="1" fillId="6" borderId="2" xfId="0" applyNumberFormat="1" applyFont="1" applyFill="1" applyBorder="1" applyAlignment="1" applyProtection="1">
      <alignment horizontal="center" vertical="top"/>
    </xf>
    <xf numFmtId="9" fontId="1" fillId="0" borderId="2" xfId="1" applyFont="1" applyFill="1" applyBorder="1" applyAlignment="1" applyProtection="1">
      <alignment horizontal="center" vertical="top"/>
    </xf>
    <xf numFmtId="164" fontId="1" fillId="6" borderId="60" xfId="0" applyNumberFormat="1" applyFont="1" applyFill="1" applyBorder="1" applyAlignment="1" applyProtection="1">
      <alignment horizontal="center" vertical="top"/>
    </xf>
    <xf numFmtId="164" fontId="1" fillId="6" borderId="67" xfId="0" applyNumberFormat="1" applyFont="1" applyFill="1" applyBorder="1" applyAlignment="1" applyProtection="1">
      <alignment horizontal="center" vertical="top"/>
    </xf>
    <xf numFmtId="0" fontId="1" fillId="6" borderId="34" xfId="0" applyFont="1" applyFill="1" applyBorder="1" applyAlignment="1" applyProtection="1">
      <alignment vertical="top"/>
    </xf>
    <xf numFmtId="0" fontId="1" fillId="6" borderId="23" xfId="0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top" wrapText="1"/>
    </xf>
    <xf numFmtId="0" fontId="1" fillId="6" borderId="0" xfId="0" applyFont="1" applyFill="1" applyBorder="1" applyAlignment="1" applyProtection="1">
      <alignment vertical="top"/>
    </xf>
    <xf numFmtId="164" fontId="1" fillId="6" borderId="4" xfId="0" applyNumberFormat="1" applyFont="1" applyFill="1" applyBorder="1" applyAlignment="1" applyProtection="1">
      <alignment horizontal="center" vertical="top"/>
    </xf>
    <xf numFmtId="164" fontId="1" fillId="6" borderId="5" xfId="0" applyNumberFormat="1" applyFont="1" applyFill="1" applyBorder="1" applyAlignment="1" applyProtection="1">
      <alignment horizontal="center" vertical="top"/>
    </xf>
    <xf numFmtId="164" fontId="1" fillId="6" borderId="0" xfId="0" applyNumberFormat="1" applyFont="1" applyFill="1" applyBorder="1" applyAlignment="1" applyProtection="1">
      <alignment horizontal="center" vertical="top"/>
    </xf>
    <xf numFmtId="164" fontId="1" fillId="6" borderId="54" xfId="0" applyNumberFormat="1" applyFont="1" applyFill="1" applyBorder="1" applyAlignment="1" applyProtection="1">
      <alignment horizontal="center" vertical="top"/>
    </xf>
    <xf numFmtId="164" fontId="1" fillId="6" borderId="83" xfId="0" applyNumberFormat="1" applyFont="1" applyFill="1" applyBorder="1" applyAlignment="1" applyProtection="1">
      <alignment horizontal="center" vertical="top"/>
    </xf>
    <xf numFmtId="0" fontId="0" fillId="6" borderId="34" xfId="0" applyFont="1" applyFill="1" applyBorder="1" applyAlignment="1" applyProtection="1">
      <alignment vertical="top"/>
    </xf>
    <xf numFmtId="0" fontId="0" fillId="6" borderId="23" xfId="0" applyFont="1" applyFill="1" applyBorder="1" applyAlignment="1" applyProtection="1">
      <alignment vertical="top"/>
    </xf>
    <xf numFmtId="0" fontId="3" fillId="6" borderId="0" xfId="0" applyFont="1" applyFill="1" applyBorder="1" applyAlignment="1" applyProtection="1">
      <alignment vertical="top" wrapText="1"/>
    </xf>
    <xf numFmtId="0" fontId="0" fillId="6" borderId="0" xfId="0" applyFont="1" applyFill="1" applyBorder="1" applyAlignment="1" applyProtection="1">
      <alignment vertical="top"/>
    </xf>
    <xf numFmtId="164" fontId="0" fillId="6" borderId="4" xfId="0" applyNumberFormat="1" applyFont="1" applyFill="1" applyBorder="1" applyAlignment="1" applyProtection="1">
      <alignment horizontal="center" vertical="top"/>
    </xf>
    <xf numFmtId="164" fontId="0" fillId="6" borderId="5" xfId="0" applyNumberFormat="1" applyFont="1" applyFill="1" applyBorder="1" applyAlignment="1" applyProtection="1">
      <alignment horizontal="center" vertical="top"/>
    </xf>
    <xf numFmtId="9" fontId="0" fillId="0" borderId="49" xfId="1" applyFont="1" applyFill="1" applyBorder="1" applyAlignment="1" applyProtection="1">
      <alignment horizontal="center" vertical="top"/>
    </xf>
    <xf numFmtId="164" fontId="0" fillId="6" borderId="0" xfId="0" applyNumberFormat="1" applyFont="1" applyFill="1" applyBorder="1" applyAlignment="1" applyProtection="1">
      <alignment horizontal="center" vertical="top"/>
    </xf>
    <xf numFmtId="9" fontId="0" fillId="0" borderId="0" xfId="1" applyFont="1" applyFill="1" applyBorder="1" applyAlignment="1" applyProtection="1">
      <alignment horizontal="center" vertical="top"/>
    </xf>
    <xf numFmtId="164" fontId="0" fillId="6" borderId="54" xfId="0" applyNumberFormat="1" applyFont="1" applyFill="1" applyBorder="1" applyAlignment="1" applyProtection="1">
      <alignment horizontal="center" vertical="top"/>
    </xf>
    <xf numFmtId="164" fontId="0" fillId="6" borderId="83" xfId="0" applyNumberFormat="1" applyFont="1" applyFill="1" applyBorder="1" applyAlignment="1" applyProtection="1">
      <alignment horizontal="center" vertical="top"/>
    </xf>
    <xf numFmtId="0" fontId="0" fillId="6" borderId="39" xfId="0" applyFont="1" applyFill="1" applyBorder="1" applyAlignment="1" applyProtection="1">
      <alignment vertical="top"/>
    </xf>
    <xf numFmtId="0" fontId="0" fillId="6" borderId="40" xfId="0" applyFont="1" applyFill="1" applyBorder="1" applyAlignment="1" applyProtection="1">
      <alignment vertical="top"/>
    </xf>
    <xf numFmtId="0" fontId="3" fillId="6" borderId="3" xfId="0" applyFont="1" applyFill="1" applyBorder="1" applyAlignment="1" applyProtection="1">
      <alignment vertical="top" wrapText="1"/>
    </xf>
    <xf numFmtId="0" fontId="0" fillId="6" borderId="3" xfId="0" applyFont="1" applyFill="1" applyBorder="1" applyAlignment="1" applyProtection="1">
      <alignment vertical="top"/>
    </xf>
    <xf numFmtId="164" fontId="0" fillId="6" borderId="6" xfId="0" applyNumberFormat="1" applyFont="1" applyFill="1" applyBorder="1" applyAlignment="1" applyProtection="1">
      <alignment horizontal="center" vertical="top"/>
    </xf>
    <xf numFmtId="164" fontId="0" fillId="6" borderId="7" xfId="0" applyNumberFormat="1" applyFont="1" applyFill="1" applyBorder="1" applyAlignment="1" applyProtection="1">
      <alignment horizontal="center" vertical="top"/>
    </xf>
    <xf numFmtId="164" fontId="0" fillId="6" borderId="3" xfId="0" applyNumberFormat="1" applyFont="1" applyFill="1" applyBorder="1" applyAlignment="1" applyProtection="1">
      <alignment horizontal="center" vertical="top"/>
    </xf>
    <xf numFmtId="164" fontId="0" fillId="6" borderId="93" xfId="0" applyNumberFormat="1" applyFont="1" applyFill="1" applyBorder="1" applyAlignment="1" applyProtection="1">
      <alignment horizontal="center" vertical="top"/>
    </xf>
    <xf numFmtId="164" fontId="0" fillId="6" borderId="90" xfId="0" applyNumberFormat="1" applyFont="1" applyFill="1" applyBorder="1" applyAlignment="1" applyProtection="1">
      <alignment horizontal="center" vertical="top"/>
    </xf>
    <xf numFmtId="0" fontId="0" fillId="8" borderId="41" xfId="0" applyFont="1" applyFill="1" applyBorder="1" applyAlignment="1" applyProtection="1">
      <alignment vertical="top"/>
    </xf>
    <xf numFmtId="0" fontId="0" fillId="7" borderId="42" xfId="0" applyFont="1" applyFill="1" applyBorder="1" applyAlignment="1" applyProtection="1">
      <alignment vertical="top"/>
    </xf>
    <xf numFmtId="0" fontId="3" fillId="7" borderId="2" xfId="0" applyFont="1" applyFill="1" applyBorder="1" applyAlignment="1" applyProtection="1">
      <alignment vertical="top" wrapText="1"/>
    </xf>
    <xf numFmtId="0" fontId="0" fillId="7" borderId="2" xfId="0" applyFont="1" applyFill="1" applyBorder="1" applyAlignment="1" applyProtection="1">
      <alignment vertical="top"/>
    </xf>
    <xf numFmtId="164" fontId="0" fillId="7" borderId="43" xfId="0" applyNumberFormat="1" applyFont="1" applyFill="1" applyBorder="1" applyAlignment="1" applyProtection="1">
      <alignment horizontal="center" vertical="top"/>
    </xf>
    <xf numFmtId="164" fontId="0" fillId="7" borderId="44" xfId="0" applyNumberFormat="1" applyFont="1" applyFill="1" applyBorder="1" applyAlignment="1" applyProtection="1">
      <alignment horizontal="center" vertical="top"/>
    </xf>
    <xf numFmtId="9" fontId="0" fillId="0" borderId="48" xfId="1" applyFont="1" applyFill="1" applyBorder="1" applyAlignment="1" applyProtection="1">
      <alignment horizontal="center" vertical="top"/>
    </xf>
    <xf numFmtId="164" fontId="0" fillId="7" borderId="2" xfId="0" applyNumberFormat="1" applyFont="1" applyFill="1" applyBorder="1" applyAlignment="1" applyProtection="1">
      <alignment horizontal="center" vertical="top"/>
    </xf>
    <xf numFmtId="9" fontId="0" fillId="0" borderId="2" xfId="1" applyFont="1" applyFill="1" applyBorder="1" applyAlignment="1" applyProtection="1">
      <alignment horizontal="center" vertical="top"/>
    </xf>
    <xf numFmtId="164" fontId="0" fillId="7" borderId="60" xfId="0" applyNumberFormat="1" applyFont="1" applyFill="1" applyBorder="1" applyAlignment="1" applyProtection="1">
      <alignment horizontal="center" vertical="top"/>
    </xf>
    <xf numFmtId="164" fontId="0" fillId="7" borderId="67" xfId="0" applyNumberFormat="1" applyFont="1" applyFill="1" applyBorder="1" applyAlignment="1" applyProtection="1">
      <alignment horizontal="center" vertical="top"/>
    </xf>
    <xf numFmtId="0" fontId="1" fillId="8" borderId="34" xfId="0" applyFont="1" applyFill="1" applyBorder="1" applyAlignment="1" applyProtection="1">
      <alignment vertical="top"/>
    </xf>
    <xf numFmtId="0" fontId="1" fillId="7" borderId="23" xfId="0" applyFont="1" applyFill="1" applyBorder="1" applyAlignment="1" applyProtection="1">
      <alignment vertical="top"/>
    </xf>
    <xf numFmtId="0" fontId="1" fillId="7" borderId="0" xfId="0" applyFont="1" applyFill="1" applyBorder="1" applyAlignment="1" applyProtection="1">
      <alignment vertical="top" wrapText="1"/>
    </xf>
    <xf numFmtId="0" fontId="1" fillId="7" borderId="0" xfId="0" applyFont="1" applyFill="1" applyBorder="1" applyAlignment="1" applyProtection="1">
      <alignment vertical="top"/>
    </xf>
    <xf numFmtId="164" fontId="1" fillId="7" borderId="4" xfId="0" applyNumberFormat="1" applyFont="1" applyFill="1" applyBorder="1" applyAlignment="1" applyProtection="1">
      <alignment horizontal="center" vertical="top"/>
    </xf>
    <xf numFmtId="164" fontId="1" fillId="7" borderId="5" xfId="0" applyNumberFormat="1" applyFont="1" applyFill="1" applyBorder="1" applyAlignment="1" applyProtection="1">
      <alignment horizontal="center" vertical="top"/>
    </xf>
    <xf numFmtId="164" fontId="1" fillId="7" borderId="0" xfId="0" applyNumberFormat="1" applyFont="1" applyFill="1" applyBorder="1" applyAlignment="1" applyProtection="1">
      <alignment horizontal="center" vertical="top"/>
    </xf>
    <xf numFmtId="164" fontId="1" fillId="7" borderId="54" xfId="0" applyNumberFormat="1" applyFont="1" applyFill="1" applyBorder="1" applyAlignment="1" applyProtection="1">
      <alignment horizontal="center" vertical="top"/>
    </xf>
    <xf numFmtId="164" fontId="1" fillId="7" borderId="83" xfId="0" applyNumberFormat="1" applyFont="1" applyFill="1" applyBorder="1" applyAlignment="1" applyProtection="1">
      <alignment horizontal="center" vertical="top"/>
    </xf>
    <xf numFmtId="0" fontId="0" fillId="8" borderId="34" xfId="0" applyFont="1" applyFill="1" applyBorder="1" applyAlignment="1" applyProtection="1">
      <alignment vertical="top"/>
    </xf>
    <xf numFmtId="0" fontId="0" fillId="7" borderId="23" xfId="0" applyFont="1" applyFill="1" applyBorder="1" applyAlignment="1" applyProtection="1">
      <alignment vertical="top"/>
    </xf>
    <xf numFmtId="0" fontId="3" fillId="7" borderId="0" xfId="0" applyFont="1" applyFill="1" applyBorder="1" applyAlignment="1" applyProtection="1">
      <alignment vertical="top" wrapText="1"/>
    </xf>
    <xf numFmtId="0" fontId="0" fillId="7" borderId="0" xfId="0" applyFont="1" applyFill="1" applyBorder="1" applyAlignment="1" applyProtection="1">
      <alignment vertical="top"/>
    </xf>
    <xf numFmtId="164" fontId="0" fillId="7" borderId="4" xfId="0" applyNumberFormat="1" applyFont="1" applyFill="1" applyBorder="1" applyAlignment="1" applyProtection="1">
      <alignment horizontal="center" vertical="top"/>
    </xf>
    <xf numFmtId="164" fontId="0" fillId="7" borderId="5" xfId="0" applyNumberFormat="1" applyFont="1" applyFill="1" applyBorder="1" applyAlignment="1" applyProtection="1">
      <alignment horizontal="center" vertical="top"/>
    </xf>
    <xf numFmtId="164" fontId="0" fillId="7" borderId="0" xfId="0" applyNumberFormat="1" applyFont="1" applyFill="1" applyBorder="1" applyAlignment="1" applyProtection="1">
      <alignment horizontal="center" vertical="top"/>
    </xf>
    <xf numFmtId="164" fontId="0" fillId="7" borderId="54" xfId="0" applyNumberFormat="1" applyFont="1" applyFill="1" applyBorder="1" applyAlignment="1" applyProtection="1">
      <alignment horizontal="center" vertical="top"/>
    </xf>
    <xf numFmtId="164" fontId="0" fillId="7" borderId="83" xfId="0" applyNumberFormat="1" applyFont="1" applyFill="1" applyBorder="1" applyAlignment="1" applyProtection="1">
      <alignment horizontal="center" vertical="top"/>
    </xf>
    <xf numFmtId="0" fontId="0" fillId="7" borderId="27" xfId="0" applyFont="1" applyFill="1" applyBorder="1" applyAlignment="1" applyProtection="1">
      <alignment vertical="top"/>
    </xf>
    <xf numFmtId="0" fontId="3" fillId="7" borderId="12" xfId="0" applyFont="1" applyFill="1" applyBorder="1" applyAlignment="1" applyProtection="1">
      <alignment vertical="top" wrapText="1"/>
    </xf>
    <xf numFmtId="0" fontId="0" fillId="7" borderId="12" xfId="0" applyFont="1" applyFill="1" applyBorder="1" applyAlignment="1" applyProtection="1">
      <alignment vertical="top"/>
    </xf>
    <xf numFmtId="164" fontId="0" fillId="7" borderId="13" xfId="0" applyNumberFormat="1" applyFont="1" applyFill="1" applyBorder="1" applyAlignment="1" applyProtection="1">
      <alignment horizontal="center" vertical="top"/>
    </xf>
    <xf numFmtId="164" fontId="0" fillId="7" borderId="14" xfId="0" applyNumberFormat="1" applyFont="1" applyFill="1" applyBorder="1" applyAlignment="1" applyProtection="1">
      <alignment horizontal="center" vertical="top"/>
    </xf>
    <xf numFmtId="164" fontId="0" fillId="7" borderId="12" xfId="0" applyNumberFormat="1" applyFont="1" applyFill="1" applyBorder="1" applyAlignment="1" applyProtection="1">
      <alignment horizontal="center" vertical="top"/>
    </xf>
    <xf numFmtId="164" fontId="0" fillId="7" borderId="56" xfId="0" applyNumberFormat="1" applyFont="1" applyFill="1" applyBorder="1" applyAlignment="1" applyProtection="1">
      <alignment horizontal="center" vertical="top"/>
    </xf>
    <xf numFmtId="164" fontId="0" fillId="7" borderId="87" xfId="0" applyNumberFormat="1" applyFont="1" applyFill="1" applyBorder="1" applyAlignment="1" applyProtection="1">
      <alignment horizontal="center" vertical="top"/>
    </xf>
    <xf numFmtId="0" fontId="0" fillId="8" borderId="26" xfId="0" applyFont="1" applyFill="1" applyBorder="1" applyAlignment="1" applyProtection="1">
      <alignment vertical="top"/>
    </xf>
    <xf numFmtId="0" fontId="3" fillId="8" borderId="15" xfId="0" applyFont="1" applyFill="1" applyBorder="1" applyAlignment="1" applyProtection="1">
      <alignment vertical="top" wrapText="1"/>
    </xf>
    <xf numFmtId="0" fontId="0" fillId="8" borderId="15" xfId="0" applyFont="1" applyFill="1" applyBorder="1" applyAlignment="1" applyProtection="1">
      <alignment vertical="top"/>
    </xf>
    <xf numFmtId="164" fontId="0" fillId="8" borderId="16" xfId="0" applyNumberFormat="1" applyFont="1" applyFill="1" applyBorder="1" applyAlignment="1" applyProtection="1">
      <alignment horizontal="center" vertical="top"/>
    </xf>
    <xf numFmtId="164" fontId="0" fillId="8" borderId="17" xfId="0" applyNumberFormat="1" applyFont="1" applyFill="1" applyBorder="1" applyAlignment="1" applyProtection="1">
      <alignment horizontal="center" vertical="top"/>
    </xf>
    <xf numFmtId="9" fontId="0" fillId="0" borderId="88" xfId="1" applyFont="1" applyFill="1" applyBorder="1" applyAlignment="1" applyProtection="1">
      <alignment horizontal="center" vertical="top"/>
    </xf>
    <xf numFmtId="164" fontId="0" fillId="8" borderId="15" xfId="0" applyNumberFormat="1" applyFont="1" applyFill="1" applyBorder="1" applyAlignment="1" applyProtection="1">
      <alignment horizontal="center" vertical="top"/>
    </xf>
    <xf numFmtId="9" fontId="0" fillId="0" borderId="15" xfId="1" applyFont="1" applyFill="1" applyBorder="1" applyAlignment="1" applyProtection="1">
      <alignment horizontal="center" vertical="top"/>
    </xf>
    <xf numFmtId="164" fontId="0" fillId="8" borderId="52" xfId="0" applyNumberFormat="1" applyFont="1" applyFill="1" applyBorder="1" applyAlignment="1" applyProtection="1">
      <alignment horizontal="center" vertical="top"/>
    </xf>
    <xf numFmtId="164" fontId="0" fillId="8" borderId="89" xfId="0" applyNumberFormat="1" applyFont="1" applyFill="1" applyBorder="1" applyAlignment="1" applyProtection="1">
      <alignment horizontal="center" vertical="top"/>
    </xf>
    <xf numFmtId="0" fontId="1" fillId="8" borderId="23" xfId="0" applyFont="1" applyFill="1" applyBorder="1" applyAlignment="1" applyProtection="1">
      <alignment vertical="top"/>
    </xf>
    <xf numFmtId="0" fontId="1" fillId="8" borderId="0" xfId="0" applyFont="1" applyFill="1" applyBorder="1" applyAlignment="1" applyProtection="1">
      <alignment vertical="top" wrapText="1"/>
    </xf>
    <xf numFmtId="0" fontId="1" fillId="8" borderId="0" xfId="0" applyFont="1" applyFill="1" applyBorder="1" applyAlignment="1" applyProtection="1">
      <alignment vertical="top"/>
    </xf>
    <xf numFmtId="164" fontId="1" fillId="8" borderId="4" xfId="0" applyNumberFormat="1" applyFont="1" applyFill="1" applyBorder="1" applyAlignment="1" applyProtection="1">
      <alignment horizontal="center" vertical="top"/>
    </xf>
    <xf numFmtId="164" fontId="1" fillId="8" borderId="5" xfId="0" applyNumberFormat="1" applyFont="1" applyFill="1" applyBorder="1" applyAlignment="1" applyProtection="1">
      <alignment horizontal="center" vertical="top"/>
    </xf>
    <xf numFmtId="164" fontId="1" fillId="8" borderId="0" xfId="0" applyNumberFormat="1" applyFont="1" applyFill="1" applyBorder="1" applyAlignment="1" applyProtection="1">
      <alignment horizontal="center" vertical="top"/>
    </xf>
    <xf numFmtId="164" fontId="1" fillId="8" borderId="54" xfId="0" applyNumberFormat="1" applyFont="1" applyFill="1" applyBorder="1" applyAlignment="1" applyProtection="1">
      <alignment horizontal="center" vertical="top"/>
    </xf>
    <xf numFmtId="164" fontId="1" fillId="8" borderId="83" xfId="0" applyNumberFormat="1" applyFont="1" applyFill="1" applyBorder="1" applyAlignment="1" applyProtection="1">
      <alignment horizontal="center" vertical="top"/>
    </xf>
    <xf numFmtId="0" fontId="0" fillId="8" borderId="23" xfId="0" applyFont="1" applyFill="1" applyBorder="1" applyAlignment="1" applyProtection="1">
      <alignment vertical="top"/>
    </xf>
    <xf numFmtId="0" fontId="3" fillId="8" borderId="0" xfId="0" applyFont="1" applyFill="1" applyBorder="1" applyAlignment="1" applyProtection="1">
      <alignment vertical="top" wrapText="1"/>
    </xf>
    <xf numFmtId="0" fontId="0" fillId="8" borderId="0" xfId="0" applyFont="1" applyFill="1" applyBorder="1" applyAlignment="1" applyProtection="1">
      <alignment vertical="top"/>
    </xf>
    <xf numFmtId="164" fontId="0" fillId="8" borderId="4" xfId="0" applyNumberFormat="1" applyFont="1" applyFill="1" applyBorder="1" applyAlignment="1" applyProtection="1">
      <alignment horizontal="center" vertical="top"/>
    </xf>
    <xf numFmtId="164" fontId="0" fillId="8" borderId="5" xfId="0" applyNumberFormat="1" applyFont="1" applyFill="1" applyBorder="1" applyAlignment="1" applyProtection="1">
      <alignment horizontal="center" vertical="top"/>
    </xf>
    <xf numFmtId="164" fontId="0" fillId="8" borderId="0" xfId="0" applyNumberFormat="1" applyFont="1" applyFill="1" applyBorder="1" applyAlignment="1" applyProtection="1">
      <alignment horizontal="center" vertical="top"/>
    </xf>
    <xf numFmtId="164" fontId="0" fillId="8" borderId="54" xfId="0" applyNumberFormat="1" applyFont="1" applyFill="1" applyBorder="1" applyAlignment="1" applyProtection="1">
      <alignment horizontal="center" vertical="top"/>
    </xf>
    <xf numFmtId="164" fontId="0" fillId="8" borderId="83" xfId="0" applyNumberFormat="1" applyFont="1" applyFill="1" applyBorder="1" applyAlignment="1" applyProtection="1">
      <alignment horizontal="center" vertical="top"/>
    </xf>
    <xf numFmtId="0" fontId="0" fillId="8" borderId="39" xfId="0" applyFont="1" applyFill="1" applyBorder="1" applyAlignment="1" applyProtection="1">
      <alignment vertical="top"/>
    </xf>
    <xf numFmtId="0" fontId="0" fillId="8" borderId="40" xfId="0" applyFont="1" applyFill="1" applyBorder="1" applyAlignment="1" applyProtection="1">
      <alignment vertical="top"/>
    </xf>
    <xf numFmtId="0" fontId="3" fillId="8" borderId="3" xfId="0" applyFont="1" applyFill="1" applyBorder="1" applyAlignment="1" applyProtection="1">
      <alignment vertical="top" wrapText="1"/>
    </xf>
    <xf numFmtId="0" fontId="0" fillId="8" borderId="3" xfId="0" applyFont="1" applyFill="1" applyBorder="1" applyAlignment="1" applyProtection="1">
      <alignment vertical="top"/>
    </xf>
    <xf numFmtId="164" fontId="0" fillId="8" borderId="6" xfId="0" applyNumberFormat="1" applyFont="1" applyFill="1" applyBorder="1" applyAlignment="1" applyProtection="1">
      <alignment horizontal="center" vertical="top"/>
    </xf>
    <xf numFmtId="164" fontId="0" fillId="8" borderId="7" xfId="0" applyNumberFormat="1" applyFont="1" applyFill="1" applyBorder="1" applyAlignment="1" applyProtection="1">
      <alignment horizontal="center" vertical="top"/>
    </xf>
    <xf numFmtId="164" fontId="0" fillId="8" borderId="3" xfId="0" applyNumberFormat="1" applyFont="1" applyFill="1" applyBorder="1" applyAlignment="1" applyProtection="1">
      <alignment horizontal="center" vertical="top"/>
    </xf>
    <xf numFmtId="164" fontId="0" fillId="8" borderId="93" xfId="0" applyNumberFormat="1" applyFont="1" applyFill="1" applyBorder="1" applyAlignment="1" applyProtection="1">
      <alignment horizontal="center" vertical="top"/>
    </xf>
    <xf numFmtId="164" fontId="0" fillId="8" borderId="90" xfId="0" applyNumberFormat="1" applyFont="1" applyFill="1" applyBorder="1" applyAlignment="1" applyProtection="1">
      <alignment horizontal="center" vertical="top"/>
    </xf>
    <xf numFmtId="0" fontId="0" fillId="13" borderId="41" xfId="0" applyFont="1" applyFill="1" applyBorder="1" applyAlignment="1" applyProtection="1">
      <alignment vertical="top"/>
    </xf>
    <xf numFmtId="0" fontId="0" fillId="9" borderId="42" xfId="0" applyFont="1" applyFill="1" applyBorder="1" applyAlignment="1" applyProtection="1">
      <alignment vertical="top"/>
    </xf>
    <xf numFmtId="0" fontId="3" fillId="9" borderId="2" xfId="0" applyFont="1" applyFill="1" applyBorder="1" applyAlignment="1" applyProtection="1">
      <alignment vertical="top" wrapText="1"/>
    </xf>
    <xf numFmtId="0" fontId="0" fillId="9" borderId="2" xfId="0" applyFont="1" applyFill="1" applyBorder="1" applyAlignment="1" applyProtection="1">
      <alignment vertical="top"/>
    </xf>
    <xf numFmtId="164" fontId="0" fillId="9" borderId="43" xfId="0" applyNumberFormat="1" applyFont="1" applyFill="1" applyBorder="1" applyAlignment="1" applyProtection="1">
      <alignment horizontal="center" vertical="top"/>
    </xf>
    <xf numFmtId="164" fontId="0" fillId="9" borderId="44" xfId="0" applyNumberFormat="1" applyFont="1" applyFill="1" applyBorder="1" applyAlignment="1" applyProtection="1">
      <alignment horizontal="center" vertical="top"/>
    </xf>
    <xf numFmtId="164" fontId="0" fillId="9" borderId="2" xfId="0" applyNumberFormat="1" applyFont="1" applyFill="1" applyBorder="1" applyAlignment="1" applyProtection="1">
      <alignment horizontal="center" vertical="top"/>
    </xf>
    <xf numFmtId="164" fontId="0" fillId="9" borderId="60" xfId="0" applyNumberFormat="1" applyFont="1" applyFill="1" applyBorder="1" applyAlignment="1" applyProtection="1">
      <alignment horizontal="center" vertical="top"/>
    </xf>
    <xf numFmtId="164" fontId="0" fillId="9" borderId="67" xfId="0" applyNumberFormat="1" applyFont="1" applyFill="1" applyBorder="1" applyAlignment="1" applyProtection="1">
      <alignment horizontal="center" vertical="top"/>
    </xf>
    <xf numFmtId="0" fontId="1" fillId="13" borderId="34" xfId="0" applyFont="1" applyFill="1" applyBorder="1" applyAlignment="1" applyProtection="1">
      <alignment vertical="top"/>
    </xf>
    <xf numFmtId="0" fontId="1" fillId="9" borderId="23" xfId="0" applyFont="1" applyFill="1" applyBorder="1" applyAlignment="1" applyProtection="1">
      <alignment vertical="top"/>
    </xf>
    <xf numFmtId="0" fontId="1" fillId="9" borderId="0" xfId="0" applyFont="1" applyFill="1" applyBorder="1" applyAlignment="1" applyProtection="1">
      <alignment vertical="top" wrapText="1"/>
    </xf>
    <xf numFmtId="0" fontId="1" fillId="9" borderId="0" xfId="0" applyFont="1" applyFill="1" applyBorder="1" applyAlignment="1" applyProtection="1">
      <alignment vertical="top"/>
    </xf>
    <xf numFmtId="164" fontId="1" fillId="9" borderId="4" xfId="0" applyNumberFormat="1" applyFont="1" applyFill="1" applyBorder="1" applyAlignment="1" applyProtection="1">
      <alignment horizontal="center" vertical="top"/>
    </xf>
    <xf numFmtId="164" fontId="1" fillId="9" borderId="5" xfId="0" applyNumberFormat="1" applyFont="1" applyFill="1" applyBorder="1" applyAlignment="1" applyProtection="1">
      <alignment horizontal="center" vertical="top"/>
    </xf>
    <xf numFmtId="164" fontId="1" fillId="9" borderId="0" xfId="0" applyNumberFormat="1" applyFont="1" applyFill="1" applyBorder="1" applyAlignment="1" applyProtection="1">
      <alignment horizontal="center" vertical="top"/>
    </xf>
    <xf numFmtId="164" fontId="1" fillId="9" borderId="54" xfId="0" applyNumberFormat="1" applyFont="1" applyFill="1" applyBorder="1" applyAlignment="1" applyProtection="1">
      <alignment horizontal="center" vertical="top"/>
    </xf>
    <xf numFmtId="164" fontId="1" fillId="9" borderId="83" xfId="0" applyNumberFormat="1" applyFont="1" applyFill="1" applyBorder="1" applyAlignment="1" applyProtection="1">
      <alignment horizontal="center" vertical="top"/>
    </xf>
    <xf numFmtId="0" fontId="0" fillId="13" borderId="34" xfId="0" applyFont="1" applyFill="1" applyBorder="1" applyAlignment="1" applyProtection="1">
      <alignment vertical="top"/>
    </xf>
    <xf numFmtId="0" fontId="0" fillId="9" borderId="23" xfId="0" applyFont="1" applyFill="1" applyBorder="1" applyAlignment="1" applyProtection="1">
      <alignment vertical="top"/>
    </xf>
    <xf numFmtId="0" fontId="3" fillId="9" borderId="0" xfId="0" applyFont="1" applyFill="1" applyBorder="1" applyAlignment="1" applyProtection="1">
      <alignment vertical="top" wrapText="1"/>
    </xf>
    <xf numFmtId="0" fontId="0" fillId="9" borderId="0" xfId="0" applyFont="1" applyFill="1" applyBorder="1" applyAlignment="1" applyProtection="1">
      <alignment vertical="top"/>
    </xf>
    <xf numFmtId="164" fontId="0" fillId="9" borderId="4" xfId="0" applyNumberFormat="1" applyFont="1" applyFill="1" applyBorder="1" applyAlignment="1" applyProtection="1">
      <alignment horizontal="center" vertical="top"/>
    </xf>
    <xf numFmtId="164" fontId="0" fillId="9" borderId="5" xfId="0" applyNumberFormat="1" applyFont="1" applyFill="1" applyBorder="1" applyAlignment="1" applyProtection="1">
      <alignment horizontal="center" vertical="top"/>
    </xf>
    <xf numFmtId="164" fontId="0" fillId="9" borderId="0" xfId="0" applyNumberFormat="1" applyFont="1" applyFill="1" applyBorder="1" applyAlignment="1" applyProtection="1">
      <alignment horizontal="center" vertical="top"/>
    </xf>
    <xf numFmtId="164" fontId="0" fillId="9" borderId="54" xfId="0" applyNumberFormat="1" applyFont="1" applyFill="1" applyBorder="1" applyAlignment="1" applyProtection="1">
      <alignment horizontal="center" vertical="top"/>
    </xf>
    <xf numFmtId="164" fontId="0" fillId="9" borderId="83" xfId="0" applyNumberFormat="1" applyFont="1" applyFill="1" applyBorder="1" applyAlignment="1" applyProtection="1">
      <alignment horizontal="center" vertical="top"/>
    </xf>
    <xf numFmtId="0" fontId="0" fillId="9" borderId="27" xfId="0" applyFont="1" applyFill="1" applyBorder="1" applyAlignment="1" applyProtection="1">
      <alignment vertical="top"/>
    </xf>
    <xf numFmtId="0" fontId="3" fillId="9" borderId="12" xfId="0" applyFont="1" applyFill="1" applyBorder="1" applyAlignment="1" applyProtection="1">
      <alignment vertical="top" wrapText="1"/>
    </xf>
    <xf numFmtId="0" fontId="0" fillId="9" borderId="12" xfId="0" applyFont="1" applyFill="1" applyBorder="1" applyAlignment="1" applyProtection="1">
      <alignment vertical="top"/>
    </xf>
    <xf numFmtId="164" fontId="0" fillId="9" borderId="13" xfId="0" applyNumberFormat="1" applyFont="1" applyFill="1" applyBorder="1" applyAlignment="1" applyProtection="1">
      <alignment horizontal="center" vertical="top"/>
    </xf>
    <xf numFmtId="164" fontId="0" fillId="9" borderId="14" xfId="0" applyNumberFormat="1" applyFont="1" applyFill="1" applyBorder="1" applyAlignment="1" applyProtection="1">
      <alignment horizontal="center" vertical="top"/>
    </xf>
    <xf numFmtId="164" fontId="0" fillId="9" borderId="12" xfId="0" applyNumberFormat="1" applyFont="1" applyFill="1" applyBorder="1" applyAlignment="1" applyProtection="1">
      <alignment horizontal="center" vertical="top"/>
    </xf>
    <xf numFmtId="164" fontId="0" fillId="9" borderId="56" xfId="0" applyNumberFormat="1" applyFont="1" applyFill="1" applyBorder="1" applyAlignment="1" applyProtection="1">
      <alignment horizontal="center" vertical="top"/>
    </xf>
    <xf numFmtId="164" fontId="0" fillId="9" borderId="87" xfId="0" applyNumberFormat="1" applyFont="1" applyFill="1" applyBorder="1" applyAlignment="1" applyProtection="1">
      <alignment horizontal="center" vertical="top"/>
    </xf>
    <xf numFmtId="0" fontId="0" fillId="10" borderId="26" xfId="0" applyFont="1" applyFill="1" applyBorder="1" applyAlignment="1" applyProtection="1">
      <alignment vertical="top"/>
    </xf>
    <xf numFmtId="0" fontId="3" fillId="10" borderId="15" xfId="0" applyFont="1" applyFill="1" applyBorder="1" applyAlignment="1" applyProtection="1">
      <alignment vertical="top" wrapText="1"/>
    </xf>
    <xf numFmtId="0" fontId="0" fillId="10" borderId="15" xfId="0" applyFont="1" applyFill="1" applyBorder="1" applyAlignment="1" applyProtection="1">
      <alignment vertical="top"/>
    </xf>
    <xf numFmtId="164" fontId="0" fillId="10" borderId="16" xfId="0" applyNumberFormat="1" applyFont="1" applyFill="1" applyBorder="1" applyAlignment="1" applyProtection="1">
      <alignment horizontal="center" vertical="top"/>
    </xf>
    <xf numFmtId="164" fontId="0" fillId="10" borderId="17" xfId="0" applyNumberFormat="1" applyFont="1" applyFill="1" applyBorder="1" applyAlignment="1" applyProtection="1">
      <alignment horizontal="center" vertical="top"/>
    </xf>
    <xf numFmtId="164" fontId="0" fillId="10" borderId="15" xfId="0" applyNumberFormat="1" applyFont="1" applyFill="1" applyBorder="1" applyAlignment="1" applyProtection="1">
      <alignment horizontal="center" vertical="top"/>
    </xf>
    <xf numFmtId="164" fontId="0" fillId="10" borderId="52" xfId="0" applyNumberFormat="1" applyFont="1" applyFill="1" applyBorder="1" applyAlignment="1" applyProtection="1">
      <alignment horizontal="center" vertical="top"/>
    </xf>
    <xf numFmtId="164" fontId="0" fillId="10" borderId="89" xfId="0" applyNumberFormat="1" applyFont="1" applyFill="1" applyBorder="1" applyAlignment="1" applyProtection="1">
      <alignment horizontal="center" vertical="top"/>
    </xf>
    <xf numFmtId="0" fontId="1" fillId="10" borderId="23" xfId="0" applyFont="1" applyFill="1" applyBorder="1" applyAlignment="1" applyProtection="1">
      <alignment vertical="top"/>
    </xf>
    <xf numFmtId="0" fontId="1" fillId="10" borderId="0" xfId="0" applyFont="1" applyFill="1" applyBorder="1" applyAlignment="1" applyProtection="1">
      <alignment vertical="top" wrapText="1"/>
    </xf>
    <xf numFmtId="0" fontId="1" fillId="10" borderId="0" xfId="0" applyFont="1" applyFill="1" applyBorder="1" applyAlignment="1" applyProtection="1">
      <alignment vertical="top"/>
    </xf>
    <xf numFmtId="164" fontId="1" fillId="10" borderId="4" xfId="0" applyNumberFormat="1" applyFont="1" applyFill="1" applyBorder="1" applyAlignment="1" applyProtection="1">
      <alignment horizontal="center" vertical="top"/>
    </xf>
    <xf numFmtId="164" fontId="1" fillId="10" borderId="5" xfId="0" applyNumberFormat="1" applyFont="1" applyFill="1" applyBorder="1" applyAlignment="1" applyProtection="1">
      <alignment horizontal="center" vertical="top"/>
    </xf>
    <xf numFmtId="164" fontId="1" fillId="10" borderId="0" xfId="0" applyNumberFormat="1" applyFont="1" applyFill="1" applyBorder="1" applyAlignment="1" applyProtection="1">
      <alignment horizontal="center" vertical="top"/>
    </xf>
    <xf numFmtId="164" fontId="1" fillId="10" borderId="54" xfId="0" applyNumberFormat="1" applyFont="1" applyFill="1" applyBorder="1" applyAlignment="1" applyProtection="1">
      <alignment horizontal="center" vertical="top"/>
    </xf>
    <xf numFmtId="164" fontId="1" fillId="10" borderId="83" xfId="0" applyNumberFormat="1" applyFont="1" applyFill="1" applyBorder="1" applyAlignment="1" applyProtection="1">
      <alignment horizontal="center" vertical="top"/>
    </xf>
    <xf numFmtId="0" fontId="0" fillId="10" borderId="23" xfId="0" applyFont="1" applyFill="1" applyBorder="1" applyAlignment="1" applyProtection="1">
      <alignment vertical="top"/>
    </xf>
    <xf numFmtId="0" fontId="3" fillId="10" borderId="0" xfId="0" applyFont="1" applyFill="1" applyBorder="1" applyAlignment="1" applyProtection="1">
      <alignment vertical="top" wrapText="1"/>
    </xf>
    <xf numFmtId="0" fontId="0" fillId="10" borderId="0" xfId="0" applyFont="1" applyFill="1" applyBorder="1" applyAlignment="1" applyProtection="1">
      <alignment vertical="top"/>
    </xf>
    <xf numFmtId="164" fontId="0" fillId="10" borderId="4" xfId="0" applyNumberFormat="1" applyFont="1" applyFill="1" applyBorder="1" applyAlignment="1" applyProtection="1">
      <alignment horizontal="center" vertical="top"/>
    </xf>
    <xf numFmtId="164" fontId="0" fillId="10" borderId="5" xfId="0" applyNumberFormat="1" applyFont="1" applyFill="1" applyBorder="1" applyAlignment="1" applyProtection="1">
      <alignment horizontal="center" vertical="top"/>
    </xf>
    <xf numFmtId="164" fontId="0" fillId="10" borderId="0" xfId="0" applyNumberFormat="1" applyFont="1" applyFill="1" applyBorder="1" applyAlignment="1" applyProtection="1">
      <alignment horizontal="center" vertical="top"/>
    </xf>
    <xf numFmtId="164" fontId="0" fillId="10" borderId="54" xfId="0" applyNumberFormat="1" applyFont="1" applyFill="1" applyBorder="1" applyAlignment="1" applyProtection="1">
      <alignment horizontal="center" vertical="top"/>
    </xf>
    <xf numFmtId="164" fontId="0" fillId="10" borderId="83" xfId="0" applyNumberFormat="1" applyFont="1" applyFill="1" applyBorder="1" applyAlignment="1" applyProtection="1">
      <alignment horizontal="center" vertical="top"/>
    </xf>
    <xf numFmtId="0" fontId="0" fillId="10" borderId="27" xfId="0" applyFont="1" applyFill="1" applyBorder="1" applyAlignment="1" applyProtection="1">
      <alignment vertical="top"/>
    </xf>
    <xf numFmtId="0" fontId="3" fillId="10" borderId="12" xfId="0" applyFont="1" applyFill="1" applyBorder="1" applyAlignment="1" applyProtection="1">
      <alignment vertical="top" wrapText="1"/>
    </xf>
    <xf numFmtId="0" fontId="0" fillId="10" borderId="12" xfId="0" applyFont="1" applyFill="1" applyBorder="1" applyAlignment="1" applyProtection="1">
      <alignment vertical="top"/>
    </xf>
    <xf numFmtId="164" fontId="0" fillId="10" borderId="13" xfId="0" applyNumberFormat="1" applyFont="1" applyFill="1" applyBorder="1" applyAlignment="1" applyProtection="1">
      <alignment horizontal="center" vertical="top"/>
    </xf>
    <xf numFmtId="164" fontId="0" fillId="10" borderId="14" xfId="0" applyNumberFormat="1" applyFont="1" applyFill="1" applyBorder="1" applyAlignment="1" applyProtection="1">
      <alignment horizontal="center" vertical="top"/>
    </xf>
    <xf numFmtId="164" fontId="0" fillId="10" borderId="12" xfId="0" applyNumberFormat="1" applyFont="1" applyFill="1" applyBorder="1" applyAlignment="1" applyProtection="1">
      <alignment horizontal="center" vertical="top"/>
    </xf>
    <xf numFmtId="164" fontId="0" fillId="10" borderId="56" xfId="0" applyNumberFormat="1" applyFont="1" applyFill="1" applyBorder="1" applyAlignment="1" applyProtection="1">
      <alignment horizontal="center" vertical="top"/>
    </xf>
    <xf numFmtId="164" fontId="0" fillId="10" borderId="87" xfId="0" applyNumberFormat="1" applyFont="1" applyFill="1" applyBorder="1" applyAlignment="1" applyProtection="1">
      <alignment horizontal="center" vertical="top"/>
    </xf>
    <xf numFmtId="0" fontId="0" fillId="11" borderId="26" xfId="0" applyFont="1" applyFill="1" applyBorder="1" applyAlignment="1" applyProtection="1">
      <alignment vertical="top"/>
    </xf>
    <xf numFmtId="0" fontId="3" fillId="11" borderId="15" xfId="0" applyFont="1" applyFill="1" applyBorder="1" applyAlignment="1" applyProtection="1">
      <alignment vertical="top" wrapText="1"/>
    </xf>
    <xf numFmtId="0" fontId="0" fillId="11" borderId="15" xfId="0" applyFont="1" applyFill="1" applyBorder="1" applyAlignment="1" applyProtection="1">
      <alignment vertical="top"/>
    </xf>
    <xf numFmtId="164" fontId="0" fillId="11" borderId="16" xfId="0" applyNumberFormat="1" applyFont="1" applyFill="1" applyBorder="1" applyAlignment="1" applyProtection="1">
      <alignment horizontal="center" vertical="top"/>
    </xf>
    <xf numFmtId="164" fontId="0" fillId="11" borderId="17" xfId="0" applyNumberFormat="1" applyFont="1" applyFill="1" applyBorder="1" applyAlignment="1" applyProtection="1">
      <alignment horizontal="center" vertical="top"/>
    </xf>
    <xf numFmtId="164" fontId="0" fillId="11" borderId="15" xfId="0" applyNumberFormat="1" applyFont="1" applyFill="1" applyBorder="1" applyAlignment="1" applyProtection="1">
      <alignment horizontal="center" vertical="top"/>
    </xf>
    <xf numFmtId="164" fontId="0" fillId="11" borderId="52" xfId="0" applyNumberFormat="1" applyFont="1" applyFill="1" applyBorder="1" applyAlignment="1" applyProtection="1">
      <alignment horizontal="center" vertical="top"/>
    </xf>
    <xf numFmtId="164" fontId="0" fillId="11" borderId="89" xfId="0" applyNumberFormat="1" applyFont="1" applyFill="1" applyBorder="1" applyAlignment="1" applyProtection="1">
      <alignment horizontal="center" vertical="top"/>
    </xf>
    <xf numFmtId="0" fontId="1" fillId="11" borderId="23" xfId="0" applyFont="1" applyFill="1" applyBorder="1" applyAlignment="1" applyProtection="1">
      <alignment vertical="top"/>
    </xf>
    <xf numFmtId="0" fontId="1" fillId="11" borderId="0" xfId="0" applyFont="1" applyFill="1" applyBorder="1" applyAlignment="1" applyProtection="1">
      <alignment vertical="top" wrapText="1"/>
    </xf>
    <xf numFmtId="0" fontId="1" fillId="11" borderId="0" xfId="0" applyFont="1" applyFill="1" applyBorder="1" applyAlignment="1" applyProtection="1">
      <alignment vertical="top"/>
    </xf>
    <xf numFmtId="164" fontId="1" fillId="11" borderId="4" xfId="0" applyNumberFormat="1" applyFont="1" applyFill="1" applyBorder="1" applyAlignment="1" applyProtection="1">
      <alignment horizontal="center" vertical="top"/>
    </xf>
    <xf numFmtId="164" fontId="1" fillId="11" borderId="5" xfId="0" applyNumberFormat="1" applyFont="1" applyFill="1" applyBorder="1" applyAlignment="1" applyProtection="1">
      <alignment horizontal="center" vertical="top"/>
    </xf>
    <xf numFmtId="164" fontId="1" fillId="11" borderId="0" xfId="0" applyNumberFormat="1" applyFont="1" applyFill="1" applyBorder="1" applyAlignment="1" applyProtection="1">
      <alignment horizontal="center" vertical="top"/>
    </xf>
    <xf numFmtId="164" fontId="1" fillId="11" borderId="54" xfId="0" applyNumberFormat="1" applyFont="1" applyFill="1" applyBorder="1" applyAlignment="1" applyProtection="1">
      <alignment horizontal="center" vertical="top"/>
    </xf>
    <xf numFmtId="164" fontId="1" fillId="11" borderId="83" xfId="0" applyNumberFormat="1" applyFont="1" applyFill="1" applyBorder="1" applyAlignment="1" applyProtection="1">
      <alignment horizontal="center" vertical="top"/>
    </xf>
    <xf numFmtId="0" fontId="0" fillId="11" borderId="23" xfId="0" applyFont="1" applyFill="1" applyBorder="1" applyAlignment="1" applyProtection="1">
      <alignment vertical="top"/>
    </xf>
    <xf numFmtId="0" fontId="3" fillId="11" borderId="0" xfId="0" applyFont="1" applyFill="1" applyBorder="1" applyAlignment="1" applyProtection="1">
      <alignment vertical="top" wrapText="1"/>
    </xf>
    <xf numFmtId="0" fontId="0" fillId="11" borderId="0" xfId="0" applyFont="1" applyFill="1" applyBorder="1" applyAlignment="1" applyProtection="1">
      <alignment vertical="top"/>
    </xf>
    <xf numFmtId="164" fontId="0" fillId="11" borderId="4" xfId="0" applyNumberFormat="1" applyFont="1" applyFill="1" applyBorder="1" applyAlignment="1" applyProtection="1">
      <alignment horizontal="center" vertical="top"/>
    </xf>
    <xf numFmtId="164" fontId="0" fillId="11" borderId="5" xfId="0" applyNumberFormat="1" applyFont="1" applyFill="1" applyBorder="1" applyAlignment="1" applyProtection="1">
      <alignment horizontal="center" vertical="top"/>
    </xf>
    <xf numFmtId="164" fontId="0" fillId="11" borderId="0" xfId="0" applyNumberFormat="1" applyFont="1" applyFill="1" applyBorder="1" applyAlignment="1" applyProtection="1">
      <alignment horizontal="center" vertical="top"/>
    </xf>
    <xf numFmtId="164" fontId="0" fillId="11" borderId="54" xfId="0" applyNumberFormat="1" applyFont="1" applyFill="1" applyBorder="1" applyAlignment="1" applyProtection="1">
      <alignment horizontal="center" vertical="top"/>
    </xf>
    <xf numFmtId="164" fontId="0" fillId="11" borderId="83" xfId="0" applyNumberFormat="1" applyFont="1" applyFill="1" applyBorder="1" applyAlignment="1" applyProtection="1">
      <alignment horizontal="center" vertical="top"/>
    </xf>
    <xf numFmtId="0" fontId="0" fillId="13" borderId="39" xfId="0" applyFont="1" applyFill="1" applyBorder="1" applyAlignment="1" applyProtection="1">
      <alignment vertical="top"/>
    </xf>
    <xf numFmtId="0" fontId="0" fillId="11" borderId="40" xfId="0" applyFont="1" applyFill="1" applyBorder="1" applyAlignment="1" applyProtection="1">
      <alignment vertical="top"/>
    </xf>
    <xf numFmtId="0" fontId="3" fillId="11" borderId="3" xfId="0" applyFont="1" applyFill="1" applyBorder="1" applyAlignment="1" applyProtection="1">
      <alignment vertical="top" wrapText="1"/>
    </xf>
    <xf numFmtId="0" fontId="0" fillId="11" borderId="3" xfId="0" applyFont="1" applyFill="1" applyBorder="1" applyAlignment="1" applyProtection="1">
      <alignment vertical="top"/>
    </xf>
    <xf numFmtId="164" fontId="0" fillId="11" borderId="6" xfId="0" applyNumberFormat="1" applyFont="1" applyFill="1" applyBorder="1" applyAlignment="1" applyProtection="1">
      <alignment horizontal="center" vertical="top"/>
    </xf>
    <xf numFmtId="164" fontId="0" fillId="11" borderId="7" xfId="0" applyNumberFormat="1" applyFont="1" applyFill="1" applyBorder="1" applyAlignment="1" applyProtection="1">
      <alignment horizontal="center" vertical="top"/>
    </xf>
    <xf numFmtId="164" fontId="0" fillId="11" borderId="3" xfId="0" applyNumberFormat="1" applyFont="1" applyFill="1" applyBorder="1" applyAlignment="1" applyProtection="1">
      <alignment horizontal="center" vertical="top"/>
    </xf>
    <xf numFmtId="164" fontId="0" fillId="11" borderId="93" xfId="0" applyNumberFormat="1" applyFont="1" applyFill="1" applyBorder="1" applyAlignment="1" applyProtection="1">
      <alignment horizontal="center" vertical="top"/>
    </xf>
    <xf numFmtId="164" fontId="0" fillId="11" borderId="90" xfId="0" applyNumberFormat="1" applyFont="1" applyFill="1" applyBorder="1" applyAlignment="1" applyProtection="1">
      <alignment horizontal="center" vertical="top"/>
    </xf>
    <xf numFmtId="0" fontId="0" fillId="5" borderId="34" xfId="0" applyFont="1" applyFill="1" applyBorder="1" applyAlignment="1" applyProtection="1">
      <alignment vertical="top"/>
    </xf>
    <xf numFmtId="0" fontId="0" fillId="12" borderId="23" xfId="0" applyFont="1" applyFill="1" applyBorder="1" applyAlignment="1" applyProtection="1">
      <alignment vertical="top"/>
    </xf>
    <xf numFmtId="0" fontId="3" fillId="12" borderId="0" xfId="0" applyFont="1" applyFill="1" applyBorder="1" applyAlignment="1" applyProtection="1">
      <alignment vertical="top" wrapText="1"/>
    </xf>
    <xf numFmtId="0" fontId="0" fillId="12" borderId="0" xfId="0" applyFont="1" applyFill="1" applyBorder="1" applyAlignment="1" applyProtection="1">
      <alignment vertical="top"/>
    </xf>
    <xf numFmtId="164" fontId="0" fillId="12" borderId="4" xfId="0" applyNumberFormat="1" applyFont="1" applyFill="1" applyBorder="1" applyAlignment="1" applyProtection="1">
      <alignment horizontal="center" vertical="top"/>
    </xf>
    <xf numFmtId="164" fontId="0" fillId="12" borderId="5" xfId="0" applyNumberFormat="1" applyFont="1" applyFill="1" applyBorder="1" applyAlignment="1" applyProtection="1">
      <alignment horizontal="center" vertical="top"/>
    </xf>
    <xf numFmtId="164" fontId="0" fillId="12" borderId="0" xfId="0" applyNumberFormat="1" applyFont="1" applyFill="1" applyBorder="1" applyAlignment="1" applyProtection="1">
      <alignment horizontal="center" vertical="top"/>
    </xf>
    <xf numFmtId="164" fontId="0" fillId="12" borderId="54" xfId="0" applyNumberFormat="1" applyFont="1" applyFill="1" applyBorder="1" applyAlignment="1" applyProtection="1">
      <alignment horizontal="center" vertical="top"/>
    </xf>
    <xf numFmtId="164" fontId="0" fillId="12" borderId="83" xfId="0" applyNumberFormat="1" applyFont="1" applyFill="1" applyBorder="1" applyAlignment="1" applyProtection="1">
      <alignment horizontal="center" vertical="top"/>
    </xf>
    <xf numFmtId="0" fontId="1" fillId="5" borderId="34" xfId="0" applyFont="1" applyFill="1" applyBorder="1" applyAlignment="1" applyProtection="1">
      <alignment vertical="top"/>
    </xf>
    <xf numFmtId="0" fontId="1" fillId="12" borderId="23" xfId="0" applyFont="1" applyFill="1" applyBorder="1" applyAlignment="1" applyProtection="1">
      <alignment vertical="top"/>
    </xf>
    <xf numFmtId="0" fontId="1" fillId="12" borderId="0" xfId="0" applyFont="1" applyFill="1" applyBorder="1" applyAlignment="1" applyProtection="1">
      <alignment vertical="top" wrapText="1"/>
    </xf>
    <xf numFmtId="0" fontId="1" fillId="12" borderId="0" xfId="0" applyFont="1" applyFill="1" applyBorder="1" applyAlignment="1" applyProtection="1">
      <alignment vertical="top"/>
    </xf>
    <xf numFmtId="0" fontId="15" fillId="12" borderId="0" xfId="0" quotePrefix="1" applyFont="1" applyFill="1" applyBorder="1" applyAlignment="1" applyProtection="1">
      <alignment horizontal="center" vertical="top"/>
    </xf>
    <xf numFmtId="0" fontId="6" fillId="3" borderId="0" xfId="0" applyFont="1" applyFill="1" applyBorder="1" applyAlignment="1" applyProtection="1">
      <alignment horizontal="center" vertical="top"/>
    </xf>
    <xf numFmtId="164" fontId="1" fillId="12" borderId="4" xfId="0" applyNumberFormat="1" applyFont="1" applyFill="1" applyBorder="1" applyAlignment="1" applyProtection="1">
      <alignment horizontal="center" vertical="top"/>
    </xf>
    <xf numFmtId="164" fontId="1" fillId="12" borderId="5" xfId="0" applyNumberFormat="1" applyFont="1" applyFill="1" applyBorder="1" applyAlignment="1" applyProtection="1">
      <alignment horizontal="center" vertical="top"/>
    </xf>
    <xf numFmtId="164" fontId="1" fillId="12" borderId="0" xfId="0" applyNumberFormat="1" applyFont="1" applyFill="1" applyBorder="1" applyAlignment="1" applyProtection="1">
      <alignment horizontal="center" vertical="top"/>
    </xf>
    <xf numFmtId="164" fontId="1" fillId="12" borderId="54" xfId="0" applyNumberFormat="1" applyFont="1" applyFill="1" applyBorder="1" applyAlignment="1" applyProtection="1">
      <alignment horizontal="center" vertical="top"/>
    </xf>
    <xf numFmtId="164" fontId="1" fillId="12" borderId="83" xfId="0" applyNumberFormat="1" applyFont="1" applyFill="1" applyBorder="1" applyAlignment="1" applyProtection="1">
      <alignment horizontal="center" vertical="top"/>
    </xf>
    <xf numFmtId="0" fontId="6" fillId="12" borderId="0" xfId="0" applyFont="1" applyFill="1" applyBorder="1" applyAlignment="1" applyProtection="1">
      <alignment horizontal="center" vertical="top"/>
    </xf>
    <xf numFmtId="0" fontId="11" fillId="12" borderId="0" xfId="0" applyFont="1" applyFill="1" applyBorder="1" applyAlignment="1" applyProtection="1">
      <alignment horizontal="left" vertical="top"/>
    </xf>
    <xf numFmtId="0" fontId="0" fillId="12" borderId="0" xfId="0" quotePrefix="1" applyFont="1" applyFill="1" applyBorder="1" applyAlignment="1" applyProtection="1">
      <alignment vertical="top"/>
    </xf>
    <xf numFmtId="0" fontId="13" fillId="12" borderId="0" xfId="0" applyFont="1" applyFill="1" applyBorder="1" applyAlignment="1" applyProtection="1">
      <alignment horizontal="right" vertical="top"/>
    </xf>
    <xf numFmtId="0" fontId="1" fillId="12" borderId="0" xfId="0" quotePrefix="1" applyFont="1" applyFill="1" applyBorder="1" applyAlignment="1" applyProtection="1">
      <alignment vertical="top"/>
    </xf>
    <xf numFmtId="0" fontId="0" fillId="5" borderId="35" xfId="0" applyFont="1" applyFill="1" applyBorder="1" applyAlignment="1" applyProtection="1">
      <alignment vertical="top"/>
    </xf>
    <xf numFmtId="0" fontId="0" fillId="12" borderId="28" xfId="0" applyFont="1" applyFill="1" applyBorder="1" applyAlignment="1" applyProtection="1">
      <alignment vertical="top"/>
    </xf>
    <xf numFmtId="0" fontId="3" fillId="12" borderId="29" xfId="0" applyFont="1" applyFill="1" applyBorder="1" applyAlignment="1" applyProtection="1">
      <alignment vertical="top" wrapText="1"/>
    </xf>
    <xf numFmtId="0" fontId="0" fillId="12" borderId="29" xfId="0" applyFont="1" applyFill="1" applyBorder="1" applyAlignment="1" applyProtection="1">
      <alignment vertical="top"/>
    </xf>
    <xf numFmtId="164" fontId="0" fillId="12" borderId="30" xfId="0" applyNumberFormat="1" applyFont="1" applyFill="1" applyBorder="1" applyAlignment="1" applyProtection="1">
      <alignment horizontal="center" vertical="top"/>
    </xf>
    <xf numFmtId="164" fontId="0" fillId="12" borderId="31" xfId="0" applyNumberFormat="1" applyFont="1" applyFill="1" applyBorder="1" applyAlignment="1" applyProtection="1">
      <alignment horizontal="center" vertical="top"/>
    </xf>
    <xf numFmtId="9" fontId="0" fillId="0" borderId="84" xfId="1" applyFont="1" applyFill="1" applyBorder="1" applyAlignment="1" applyProtection="1">
      <alignment horizontal="center" vertical="top"/>
    </xf>
    <xf numFmtId="0" fontId="0" fillId="0" borderId="19" xfId="0" applyFont="1" applyFill="1" applyBorder="1" applyAlignment="1" applyProtection="1">
      <alignment horizontal="center" vertical="top"/>
    </xf>
    <xf numFmtId="0" fontId="0" fillId="0" borderId="95" xfId="0" applyFont="1" applyFill="1" applyBorder="1" applyAlignment="1" applyProtection="1">
      <alignment horizontal="center" vertical="top" wrapText="1"/>
    </xf>
    <xf numFmtId="0" fontId="0" fillId="0" borderId="97" xfId="0" applyFont="1" applyBorder="1" applyAlignment="1" applyProtection="1">
      <alignment horizontal="center" vertical="top" wrapText="1"/>
    </xf>
    <xf numFmtId="0" fontId="0" fillId="0" borderId="96" xfId="0" applyFont="1" applyFill="1" applyBorder="1" applyAlignment="1" applyProtection="1">
      <alignment horizontal="center" vertical="top" wrapText="1"/>
    </xf>
    <xf numFmtId="0" fontId="0" fillId="0" borderId="7" xfId="0" applyFont="1" applyBorder="1" applyAlignment="1" applyProtection="1">
      <alignment horizontal="center" vertical="top" wrapText="1"/>
    </xf>
    <xf numFmtId="0" fontId="0" fillId="0" borderId="6" xfId="0" applyFont="1" applyBorder="1" applyAlignment="1" applyProtection="1">
      <alignment horizontal="center" vertical="top" wrapText="1"/>
    </xf>
    <xf numFmtId="0" fontId="0" fillId="0" borderId="98" xfId="0" applyFont="1" applyBorder="1" applyAlignment="1" applyProtection="1">
      <alignment horizontal="center" vertical="top" wrapText="1"/>
    </xf>
    <xf numFmtId="1" fontId="1" fillId="0" borderId="99" xfId="0" applyNumberFormat="1" applyFont="1" applyBorder="1" applyAlignment="1" applyProtection="1">
      <alignment horizontal="center" vertical="top"/>
    </xf>
    <xf numFmtId="1" fontId="1" fillId="0" borderId="31" xfId="0" applyNumberFormat="1" applyFont="1" applyBorder="1" applyAlignment="1" applyProtection="1">
      <alignment horizontal="center" vertical="top"/>
    </xf>
    <xf numFmtId="1" fontId="1" fillId="0" borderId="30" xfId="0" applyNumberFormat="1" applyFont="1" applyBorder="1" applyAlignment="1" applyProtection="1">
      <alignment horizontal="center" vertical="top"/>
    </xf>
    <xf numFmtId="1" fontId="1" fillId="0" borderId="82" xfId="0" applyNumberFormat="1" applyFont="1" applyBorder="1" applyAlignment="1" applyProtection="1">
      <alignment horizontal="center" vertical="top"/>
    </xf>
    <xf numFmtId="0" fontId="16" fillId="6" borderId="0" xfId="0" applyFont="1" applyFill="1" applyAlignment="1" applyProtection="1">
      <alignment horizontal="center"/>
    </xf>
    <xf numFmtId="0" fontId="16" fillId="6" borderId="0" xfId="0" applyFont="1" applyFill="1" applyAlignment="1" applyProtection="1">
      <alignment horizontal="center" wrapText="1"/>
    </xf>
    <xf numFmtId="0" fontId="1" fillId="0" borderId="18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6" fillId="15" borderId="77" xfId="0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7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0" fillId="0" borderId="23" xfId="0" applyBorder="1" applyProtection="1"/>
    <xf numFmtId="0" fontId="0" fillId="0" borderId="4" xfId="0" applyBorder="1" applyProtection="1"/>
    <xf numFmtId="0" fontId="0" fillId="0" borderId="8" xfId="0" applyBorder="1" applyProtection="1"/>
    <xf numFmtId="0" fontId="0" fillId="0" borderId="5" xfId="0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 wrapText="1"/>
    </xf>
    <xf numFmtId="2" fontId="0" fillId="0" borderId="5" xfId="0" applyNumberFormat="1" applyBorder="1" applyAlignment="1" applyProtection="1">
      <alignment horizontal="center" wrapText="1"/>
    </xf>
    <xf numFmtId="0" fontId="7" fillId="15" borderId="76" xfId="0" applyFont="1" applyFill="1" applyBorder="1" applyAlignment="1" applyProtection="1">
      <alignment horizontal="center"/>
    </xf>
    <xf numFmtId="0" fontId="7" fillId="0" borderId="4" xfId="0" applyFont="1" applyBorder="1" applyProtection="1"/>
    <xf numFmtId="0" fontId="7" fillId="0" borderId="8" xfId="0" applyFont="1" applyBorder="1" applyProtection="1"/>
    <xf numFmtId="0" fontId="7" fillId="0" borderId="5" xfId="0" applyFont="1" applyBorder="1" applyAlignment="1" applyProtection="1">
      <alignment horizontal="center"/>
    </xf>
    <xf numFmtId="164" fontId="7" fillId="0" borderId="4" xfId="0" applyNumberFormat="1" applyFont="1" applyBorder="1" applyAlignment="1" applyProtection="1">
      <alignment horizontal="center" wrapText="1"/>
    </xf>
    <xf numFmtId="2" fontId="7" fillId="0" borderId="24" xfId="0" applyNumberFormat="1" applyFont="1" applyBorder="1" applyAlignment="1" applyProtection="1">
      <alignment horizontal="center" wrapText="1"/>
    </xf>
    <xf numFmtId="0" fontId="0" fillId="0" borderId="0" xfId="0" applyProtection="1"/>
    <xf numFmtId="164" fontId="0" fillId="0" borderId="5" xfId="0" applyNumberFormat="1" applyBorder="1" applyAlignment="1" applyProtection="1">
      <alignment horizontal="center" wrapText="1"/>
    </xf>
    <xf numFmtId="164" fontId="7" fillId="0" borderId="24" xfId="0" applyNumberFormat="1" applyFont="1" applyBorder="1" applyAlignment="1" applyProtection="1">
      <alignment horizontal="center" wrapText="1"/>
    </xf>
    <xf numFmtId="2" fontId="0" fillId="0" borderId="4" xfId="0" applyNumberFormat="1" applyBorder="1" applyAlignment="1" applyProtection="1">
      <alignment horizontal="center" wrapText="1"/>
    </xf>
    <xf numFmtId="2" fontId="7" fillId="0" borderId="4" xfId="0" applyNumberFormat="1" applyFont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9" fillId="0" borderId="23" xfId="0" applyFont="1" applyBorder="1" applyProtection="1"/>
    <xf numFmtId="0" fontId="9" fillId="0" borderId="4" xfId="0" applyFont="1" applyBorder="1" applyProtection="1"/>
    <xf numFmtId="0" fontId="9" fillId="0" borderId="8" xfId="0" applyFont="1" applyBorder="1" applyProtection="1"/>
    <xf numFmtId="0" fontId="9" fillId="0" borderId="5" xfId="0" applyFont="1" applyBorder="1" applyAlignment="1" applyProtection="1">
      <alignment horizontal="center"/>
    </xf>
    <xf numFmtId="164" fontId="9" fillId="0" borderId="4" xfId="0" applyNumberFormat="1" applyFont="1" applyBorder="1" applyAlignment="1" applyProtection="1">
      <alignment horizontal="center" wrapText="1"/>
    </xf>
    <xf numFmtId="2" fontId="9" fillId="0" borderId="5" xfId="0" applyNumberFormat="1" applyFont="1" applyBorder="1" applyAlignment="1" applyProtection="1">
      <alignment horizontal="center" wrapText="1"/>
    </xf>
    <xf numFmtId="0" fontId="9" fillId="0" borderId="0" xfId="0" applyFont="1" applyProtection="1"/>
    <xf numFmtId="0" fontId="0" fillId="0" borderId="28" xfId="0" applyBorder="1" applyProtection="1"/>
    <xf numFmtId="0" fontId="0" fillId="0" borderId="30" xfId="0" applyBorder="1" applyProtection="1"/>
    <xf numFmtId="0" fontId="0" fillId="0" borderId="80" xfId="0" applyBorder="1" applyProtection="1"/>
    <xf numFmtId="0" fontId="0" fillId="0" borderId="31" xfId="0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 wrapText="1"/>
    </xf>
    <xf numFmtId="164" fontId="0" fillId="0" borderId="31" xfId="0" applyNumberFormat="1" applyBorder="1" applyAlignment="1" applyProtection="1">
      <alignment horizontal="center" wrapText="1"/>
    </xf>
    <xf numFmtId="0" fontId="7" fillId="15" borderId="81" xfId="0" applyFont="1" applyFill="1" applyBorder="1" applyAlignment="1" applyProtection="1">
      <alignment horizontal="center"/>
    </xf>
    <xf numFmtId="0" fontId="7" fillId="0" borderId="30" xfId="0" applyFont="1" applyBorder="1" applyProtection="1"/>
    <xf numFmtId="0" fontId="7" fillId="0" borderId="80" xfId="0" applyFont="1" applyBorder="1" applyProtection="1"/>
    <xf numFmtId="0" fontId="7" fillId="0" borderId="31" xfId="0" applyFont="1" applyBorder="1" applyAlignment="1" applyProtection="1">
      <alignment horizontal="center"/>
    </xf>
    <xf numFmtId="164" fontId="7" fillId="0" borderId="30" xfId="0" applyNumberFormat="1" applyFont="1" applyBorder="1" applyAlignment="1" applyProtection="1">
      <alignment horizontal="center" wrapText="1"/>
    </xf>
    <xf numFmtId="164" fontId="7" fillId="0" borderId="82" xfId="0" applyNumberFormat="1" applyFont="1" applyBorder="1" applyAlignment="1" applyProtection="1">
      <alignment horizontal="center" wrapText="1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0" fillId="6" borderId="0" xfId="0" applyFill="1" applyAlignment="1" applyProtection="1">
      <alignment horizontal="center" wrapText="1"/>
    </xf>
    <xf numFmtId="0" fontId="7" fillId="6" borderId="0" xfId="0" applyFont="1" applyFill="1" applyAlignment="1" applyProtection="1">
      <alignment horizontal="center"/>
    </xf>
    <xf numFmtId="0" fontId="7" fillId="6" borderId="0" xfId="0" applyFont="1" applyFill="1" applyProtection="1"/>
    <xf numFmtId="0" fontId="7" fillId="6" borderId="0" xfId="0" applyFont="1" applyFill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top" wrapText="1"/>
    </xf>
    <xf numFmtId="0" fontId="0" fillId="0" borderId="29" xfId="0" applyFont="1" applyBorder="1" applyAlignment="1" applyProtection="1">
      <alignment horizontal="center" vertical="top" wrapText="1"/>
    </xf>
    <xf numFmtId="0" fontId="14" fillId="12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horizontal="right" vertical="top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right" vertical="top" wrapText="1"/>
    </xf>
    <xf numFmtId="0" fontId="0" fillId="0" borderId="0" xfId="0" applyFont="1" applyFill="1" applyAlignment="1" applyProtection="1">
      <alignment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center" vertical="top" wrapText="1"/>
    </xf>
    <xf numFmtId="1" fontId="1" fillId="0" borderId="80" xfId="0" applyNumberFormat="1" applyFont="1" applyBorder="1" applyAlignment="1" applyProtection="1">
      <alignment horizontal="center" vertical="top"/>
    </xf>
    <xf numFmtId="1" fontId="1" fillId="0" borderId="101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Border="1" applyAlignment="1" applyProtection="1">
      <alignment horizontal="center" vertical="top" wrapText="1"/>
    </xf>
    <xf numFmtId="1" fontId="1" fillId="0" borderId="24" xfId="0" applyNumberFormat="1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 vertical="top"/>
    </xf>
    <xf numFmtId="1" fontId="1" fillId="0" borderId="0" xfId="0" applyNumberFormat="1" applyFont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9" fillId="0" borderId="0" xfId="0" applyFont="1" applyAlignment="1" applyProtection="1">
      <alignment horizontal="right" vertical="top"/>
    </xf>
    <xf numFmtId="0" fontId="2" fillId="16" borderId="23" xfId="0" applyFont="1" applyFill="1" applyBorder="1" applyAlignment="1" applyProtection="1">
      <alignment horizontal="center" vertical="center"/>
    </xf>
    <xf numFmtId="0" fontId="2" fillId="16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1" fontId="2" fillId="16" borderId="0" xfId="0" applyNumberFormat="1" applyFont="1" applyFill="1" applyBorder="1" applyAlignment="1" applyProtection="1">
      <alignment horizontal="center" vertical="center" wrapText="1"/>
    </xf>
    <xf numFmtId="0" fontId="2" fillId="16" borderId="0" xfId="0" applyFont="1" applyFill="1" applyBorder="1" applyAlignment="1" applyProtection="1">
      <alignment horizontal="center" vertical="center" wrapText="1"/>
    </xf>
    <xf numFmtId="0" fontId="0" fillId="16" borderId="23" xfId="0" applyFont="1" applyFill="1" applyBorder="1" applyAlignment="1" applyProtection="1">
      <alignment horizontal="right" vertical="center" wrapText="1"/>
    </xf>
    <xf numFmtId="0" fontId="0" fillId="16" borderId="0" xfId="0" applyFont="1" applyFill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center" vertical="top"/>
    </xf>
    <xf numFmtId="0" fontId="0" fillId="0" borderId="19" xfId="0" applyFont="1" applyBorder="1" applyAlignment="1" applyProtection="1">
      <alignment horizontal="center" vertical="top"/>
    </xf>
    <xf numFmtId="0" fontId="0" fillId="0" borderId="21" xfId="0" applyFont="1" applyBorder="1" applyAlignment="1" applyProtection="1">
      <alignment horizontal="center" vertical="top"/>
    </xf>
    <xf numFmtId="0" fontId="0" fillId="0" borderId="20" xfId="0" applyFont="1" applyBorder="1" applyAlignment="1" applyProtection="1">
      <alignment horizontal="center" vertical="top"/>
    </xf>
    <xf numFmtId="0" fontId="0" fillId="0" borderId="22" xfId="0" applyFont="1" applyBorder="1" applyAlignment="1" applyProtection="1">
      <alignment horizontal="center" vertical="top"/>
    </xf>
    <xf numFmtId="0" fontId="17" fillId="0" borderId="18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top"/>
    </xf>
    <xf numFmtId="0" fontId="1" fillId="0" borderId="22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54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 wrapText="1"/>
    </xf>
    <xf numFmtId="0" fontId="0" fillId="0" borderId="54" xfId="0" applyFont="1" applyBorder="1" applyAlignment="1" applyProtection="1">
      <alignment horizontal="center" vertical="top" wrapText="1"/>
    </xf>
    <xf numFmtId="0" fontId="0" fillId="0" borderId="83" xfId="0" applyFont="1" applyBorder="1" applyAlignment="1" applyProtection="1">
      <alignment horizontal="center" vertical="top" wrapText="1"/>
    </xf>
    <xf numFmtId="0" fontId="11" fillId="14" borderId="0" xfId="0" applyFont="1" applyFill="1" applyBorder="1" applyAlignment="1" applyProtection="1">
      <alignment horizontal="left" vertical="top"/>
    </xf>
    <xf numFmtId="0" fontId="1" fillId="0" borderId="20" xfId="0" applyFont="1" applyBorder="1" applyAlignment="1" applyProtection="1">
      <alignment horizontal="center" vertical="top"/>
    </xf>
    <xf numFmtId="0" fontId="1" fillId="0" borderId="21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 wrapText="1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6" fillId="2" borderId="46" xfId="0" applyFont="1" applyFill="1" applyBorder="1" applyAlignment="1" applyProtection="1">
      <alignment horizontal="center" vertical="top"/>
      <protection locked="0"/>
    </xf>
    <xf numFmtId="0" fontId="6" fillId="2" borderId="47" xfId="0" applyFont="1" applyFill="1" applyBorder="1" applyAlignment="1" applyProtection="1">
      <alignment horizontal="center" vertical="top"/>
      <protection locked="0"/>
    </xf>
    <xf numFmtId="0" fontId="15" fillId="12" borderId="100" xfId="0" applyFont="1" applyFill="1" applyBorder="1" applyAlignment="1" applyProtection="1">
      <alignment horizontal="center" vertical="top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9CCFF"/>
      <color rgb="FFFFFF66"/>
      <color rgb="FFFFCC66"/>
      <color rgb="FFDDDDDD"/>
      <color rgb="FFFF0000"/>
      <color rgb="FFCC0099"/>
      <color rgb="FFFF99FF"/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5" name="Gerader Verbinder 4">
          <a:extLst>
            <a:ext uri="{FF2B5EF4-FFF2-40B4-BE49-F238E27FC236}">
              <a16:creationId xmlns="" xmlns:a16="http://schemas.microsoft.com/office/drawing/2014/main" id="{FCB9AD58-BDA1-49FD-89DD-B54C1765DB42}"/>
            </a:ext>
          </a:extLst>
        </xdr:cNvPr>
        <xdr:cNvCxnSpPr/>
      </xdr:nvCxnSpPr>
      <xdr:spPr>
        <a:xfrm>
          <a:off x="0" y="548640"/>
          <a:ext cx="180594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9"/>
  <sheetViews>
    <sheetView tabSelected="1" zoomScale="80" zoomScaleNormal="80" workbookViewId="0">
      <pane xSplit="4" ySplit="16" topLeftCell="E17" activePane="bottomRight" state="frozen"/>
      <selection pane="topRight" activeCell="E1" sqref="E1"/>
      <selection pane="bottomLeft" activeCell="A17" sqref="A17"/>
      <selection pane="bottomRight" activeCell="C10" sqref="C10"/>
    </sheetView>
  </sheetViews>
  <sheetFormatPr baseColWidth="10" defaultColWidth="11.5703125" defaultRowHeight="15" outlineLevelCol="1" x14ac:dyDescent="0.25"/>
  <cols>
    <col min="1" max="1" width="31" style="31" bestFit="1" customWidth="1"/>
    <col min="2" max="2" width="5.42578125" style="31" customWidth="1"/>
    <col min="3" max="3" width="32.140625" style="31" customWidth="1"/>
    <col min="4" max="4" width="2" style="31" customWidth="1"/>
    <col min="5" max="5" width="22.42578125" style="31" customWidth="1"/>
    <col min="6" max="7" width="2" style="31" customWidth="1"/>
    <col min="8" max="8" width="22.42578125" style="31" customWidth="1"/>
    <col min="9" max="10" width="2" style="31" customWidth="1"/>
    <col min="11" max="11" width="22.42578125" style="31" customWidth="1"/>
    <col min="12" max="13" width="2" style="31" customWidth="1"/>
    <col min="14" max="14" width="22.42578125" style="31" customWidth="1"/>
    <col min="15" max="17" width="12" style="31" hidden="1" customWidth="1" outlineLevel="1"/>
    <col min="18" max="18" width="2" style="31" customWidth="1" collapsed="1"/>
    <col min="19" max="20" width="11.5703125" style="31"/>
    <col min="21" max="21" width="6.7109375" style="32" hidden="1" customWidth="1" outlineLevel="1"/>
    <col min="22" max="22" width="7.7109375" style="31" customWidth="1" collapsed="1"/>
    <col min="23" max="23" width="6.7109375" style="32" hidden="1" customWidth="1" outlineLevel="1"/>
    <col min="24" max="24" width="7.7109375" style="31" customWidth="1" collapsed="1"/>
    <col min="25" max="25" width="6.7109375" style="32" hidden="1" customWidth="1" outlineLevel="1"/>
    <col min="26" max="26" width="7.7109375" style="31" customWidth="1" collapsed="1"/>
    <col min="27" max="27" width="6.7109375" style="32" hidden="1" customWidth="1" outlineLevel="1"/>
    <col min="28" max="28" width="7.7109375" style="31" customWidth="1" collapsed="1"/>
    <col min="29" max="29" width="6.7109375" style="32" hidden="1" customWidth="1" outlineLevel="1"/>
    <col min="30" max="30" width="7.7109375" style="31" customWidth="1" collapsed="1"/>
    <col min="31" max="31" width="6.7109375" style="32" hidden="1" customWidth="1" outlineLevel="1"/>
    <col min="32" max="32" width="7.7109375" style="31" customWidth="1" collapsed="1"/>
    <col min="33" max="33" width="6.7109375" style="32" hidden="1" customWidth="1" outlineLevel="1"/>
    <col min="34" max="34" width="7.7109375" style="31" customWidth="1" collapsed="1"/>
    <col min="35" max="35" width="6.7109375" style="32" hidden="1" customWidth="1" outlineLevel="1"/>
    <col min="36" max="36" width="7.7109375" style="31" customWidth="1" collapsed="1"/>
    <col min="37" max="37" width="9.42578125" style="447" customWidth="1"/>
    <col min="38" max="38" width="9.42578125" style="31" customWidth="1"/>
    <col min="39" max="16384" width="11.5703125" style="31"/>
  </cols>
  <sheetData>
    <row r="1" spans="1:37" ht="23.25" x14ac:dyDescent="0.25">
      <c r="A1" s="30" t="s">
        <v>0</v>
      </c>
    </row>
    <row r="2" spans="1:37" s="463" customFormat="1" x14ac:dyDescent="0.25">
      <c r="A2" s="463" t="s">
        <v>154</v>
      </c>
      <c r="U2" s="464"/>
      <c r="W2" s="464"/>
      <c r="Y2" s="464"/>
      <c r="AA2" s="464"/>
      <c r="AC2" s="464"/>
      <c r="AE2" s="464"/>
      <c r="AG2" s="464"/>
      <c r="AI2" s="464"/>
      <c r="AK2" s="465"/>
    </row>
    <row r="4" spans="1:37" x14ac:dyDescent="0.25">
      <c r="A4" s="34" t="s">
        <v>23</v>
      </c>
      <c r="C4" s="27"/>
      <c r="D4" s="33"/>
    </row>
    <row r="5" spans="1:37" s="34" customFormat="1" ht="6" customHeight="1" x14ac:dyDescent="0.25">
      <c r="C5" s="35"/>
      <c r="D5" s="35"/>
      <c r="U5" s="36"/>
      <c r="W5" s="36"/>
      <c r="Y5" s="36"/>
      <c r="AA5" s="36"/>
      <c r="AC5" s="36"/>
      <c r="AE5" s="36"/>
      <c r="AG5" s="36"/>
      <c r="AI5" s="36"/>
      <c r="AK5" s="460"/>
    </row>
    <row r="6" spans="1:37" x14ac:dyDescent="0.25">
      <c r="A6" s="34" t="s">
        <v>24</v>
      </c>
      <c r="C6" s="27"/>
      <c r="D6" s="33"/>
    </row>
    <row r="7" spans="1:37" s="34" customFormat="1" ht="6" customHeight="1" x14ac:dyDescent="0.25">
      <c r="C7" s="35"/>
      <c r="D7" s="35"/>
      <c r="U7" s="36"/>
      <c r="W7" s="36"/>
      <c r="Y7" s="36"/>
      <c r="AA7" s="36"/>
      <c r="AC7" s="36"/>
      <c r="AE7" s="36"/>
      <c r="AG7" s="36"/>
      <c r="AI7" s="36"/>
      <c r="AK7" s="460"/>
    </row>
    <row r="8" spans="1:37" x14ac:dyDescent="0.25">
      <c r="A8" s="34" t="s">
        <v>25</v>
      </c>
      <c r="C8" s="27"/>
      <c r="D8" s="33"/>
    </row>
    <row r="9" spans="1:37" s="34" customFormat="1" ht="6" customHeight="1" x14ac:dyDescent="0.25">
      <c r="C9" s="35"/>
      <c r="D9" s="35"/>
      <c r="U9" s="36"/>
      <c r="W9" s="36"/>
      <c r="Y9" s="36"/>
      <c r="AA9" s="36"/>
      <c r="AC9" s="36"/>
      <c r="AE9" s="36"/>
      <c r="AG9" s="36"/>
      <c r="AI9" s="36"/>
      <c r="AK9" s="460"/>
    </row>
    <row r="10" spans="1:37" x14ac:dyDescent="0.25">
      <c r="A10" s="34" t="s">
        <v>26</v>
      </c>
      <c r="C10" s="28" t="s">
        <v>141</v>
      </c>
      <c r="D10" s="37"/>
      <c r="E10" s="38" t="s">
        <v>136</v>
      </c>
    </row>
    <row r="11" spans="1:37" x14ac:dyDescent="0.25">
      <c r="A11" s="39" t="s">
        <v>27</v>
      </c>
    </row>
    <row r="12" spans="1:37" ht="15.75" thickBot="1" x14ac:dyDescent="0.3"/>
    <row r="13" spans="1:37" ht="15.75" thickTop="1" x14ac:dyDescent="0.25">
      <c r="A13" s="40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92" t="s">
        <v>21</v>
      </c>
      <c r="T13" s="493"/>
      <c r="U13" s="43"/>
      <c r="V13" s="484" t="s">
        <v>22</v>
      </c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5"/>
    </row>
    <row r="14" spans="1:37" ht="14.45" customHeight="1" x14ac:dyDescent="0.25">
      <c r="A14" s="44" t="s">
        <v>1</v>
      </c>
      <c r="B14" s="45"/>
      <c r="C14" s="46"/>
      <c r="D14" s="486" t="s">
        <v>29</v>
      </c>
      <c r="E14" s="486"/>
      <c r="F14" s="486"/>
      <c r="G14" s="486" t="s">
        <v>29</v>
      </c>
      <c r="H14" s="486"/>
      <c r="I14" s="486"/>
      <c r="J14" s="486" t="s">
        <v>31</v>
      </c>
      <c r="K14" s="486"/>
      <c r="L14" s="486"/>
      <c r="M14" s="444"/>
      <c r="N14" s="444" t="s">
        <v>134</v>
      </c>
      <c r="O14" s="444"/>
      <c r="P14" s="444"/>
      <c r="Q14" s="444"/>
      <c r="R14" s="47"/>
      <c r="S14" s="48" t="s">
        <v>34</v>
      </c>
      <c r="T14" s="49" t="s">
        <v>36</v>
      </c>
      <c r="U14" s="50"/>
      <c r="V14" s="486" t="s">
        <v>28</v>
      </c>
      <c r="W14" s="486"/>
      <c r="X14" s="487"/>
      <c r="Y14" s="51"/>
      <c r="Z14" s="488" t="s">
        <v>33</v>
      </c>
      <c r="AA14" s="488"/>
      <c r="AB14" s="489"/>
      <c r="AC14" s="52"/>
      <c r="AD14" s="486" t="s">
        <v>37</v>
      </c>
      <c r="AE14" s="486"/>
      <c r="AF14" s="487"/>
      <c r="AG14" s="53"/>
      <c r="AH14" s="488" t="s">
        <v>35</v>
      </c>
      <c r="AI14" s="488"/>
      <c r="AJ14" s="490"/>
    </row>
    <row r="15" spans="1:37" ht="15" customHeight="1" thickBot="1" x14ac:dyDescent="0.3">
      <c r="A15" s="54"/>
      <c r="B15" s="55"/>
      <c r="C15" s="56"/>
      <c r="D15" s="494" t="s">
        <v>30</v>
      </c>
      <c r="E15" s="494"/>
      <c r="F15" s="494"/>
      <c r="G15" s="494" t="s">
        <v>40</v>
      </c>
      <c r="H15" s="494"/>
      <c r="I15" s="494"/>
      <c r="J15" s="495" t="s">
        <v>32</v>
      </c>
      <c r="K15" s="495"/>
      <c r="L15" s="495"/>
      <c r="M15" s="445"/>
      <c r="N15" s="445" t="s">
        <v>75</v>
      </c>
      <c r="O15" s="445"/>
      <c r="P15" s="445"/>
      <c r="Q15" s="445"/>
      <c r="R15" s="57"/>
      <c r="S15" s="58" t="s">
        <v>33</v>
      </c>
      <c r="T15" s="59" t="s">
        <v>35</v>
      </c>
      <c r="U15" s="60"/>
      <c r="V15" s="445" t="s">
        <v>38</v>
      </c>
      <c r="W15" s="61"/>
      <c r="X15" s="62" t="s">
        <v>39</v>
      </c>
      <c r="Y15" s="63"/>
      <c r="Z15" s="445" t="s">
        <v>38</v>
      </c>
      <c r="AA15" s="61"/>
      <c r="AB15" s="62" t="s">
        <v>39</v>
      </c>
      <c r="AC15" s="63"/>
      <c r="AD15" s="445" t="s">
        <v>38</v>
      </c>
      <c r="AE15" s="61"/>
      <c r="AF15" s="62" t="s">
        <v>39</v>
      </c>
      <c r="AG15" s="61"/>
      <c r="AH15" s="445" t="s">
        <v>38</v>
      </c>
      <c r="AI15" s="61"/>
      <c r="AJ15" s="64" t="s">
        <v>39</v>
      </c>
    </row>
    <row r="16" spans="1:37" ht="6" customHeight="1" thickTop="1" thickBot="1" x14ac:dyDescent="0.3">
      <c r="A16" s="65"/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  <c r="T16" s="69"/>
      <c r="U16" s="70"/>
      <c r="V16" s="71"/>
      <c r="W16" s="72"/>
      <c r="X16" s="73"/>
      <c r="Y16" s="74"/>
      <c r="Z16" s="71"/>
      <c r="AA16" s="72"/>
      <c r="AB16" s="73"/>
      <c r="AC16" s="74"/>
      <c r="AD16" s="71"/>
      <c r="AE16" s="72"/>
      <c r="AF16" s="73"/>
      <c r="AG16" s="72"/>
      <c r="AH16" s="71"/>
      <c r="AI16" s="72"/>
      <c r="AJ16" s="75"/>
    </row>
    <row r="17" spans="1:37" s="34" customFormat="1" ht="15.75" thickBot="1" x14ac:dyDescent="0.3">
      <c r="A17" s="76" t="s">
        <v>17</v>
      </c>
      <c r="B17" s="77">
        <v>3.1</v>
      </c>
      <c r="C17" s="78" t="s">
        <v>2</v>
      </c>
      <c r="D17" s="78"/>
      <c r="E17" s="79"/>
      <c r="F17" s="79"/>
      <c r="G17" s="79"/>
      <c r="H17" s="79"/>
      <c r="I17" s="79"/>
      <c r="J17" s="79"/>
      <c r="K17" s="29"/>
      <c r="L17" s="79"/>
      <c r="M17" s="79"/>
      <c r="N17" s="79"/>
      <c r="O17" s="79"/>
      <c r="P17" s="79"/>
      <c r="Q17" s="79"/>
      <c r="R17" s="79"/>
      <c r="S17" s="80" t="str">
        <f>IF( K17=0,"",K17*2)</f>
        <v/>
      </c>
      <c r="T17" s="81" t="str">
        <f>IF(K17=0,"",K17*1)</f>
        <v/>
      </c>
      <c r="U17" s="82">
        <f>VLOOKUP(C10,'Gabelwerte massgeblicher Bedarf'!A4:H7,3,FALSE)</f>
        <v>0.7</v>
      </c>
      <c r="V17" s="83" t="str">
        <f>IF(S17="","",S17*U17)</f>
        <v/>
      </c>
      <c r="W17" s="84">
        <f>VLOOKUP(C10,'Gabelwerte massgeblicher Bedarf'!A4:H7,4,FALSE)</f>
        <v>1.1000000000000001</v>
      </c>
      <c r="X17" s="85" t="str">
        <f>IF(S17="","",S17*W17)</f>
        <v/>
      </c>
      <c r="Y17" s="86">
        <f>VLOOKUP(C10,'Gabelwerte massgeblicher Bedarf'!A4:H7,5,FALSE)</f>
        <v>0.45</v>
      </c>
      <c r="Z17" s="83"/>
      <c r="AA17" s="84">
        <f>VLOOKUP(C10,'Gabelwerte massgeblicher Bedarf'!A4:H7,6,FALSE)</f>
        <v>0.9</v>
      </c>
      <c r="AB17" s="85"/>
      <c r="AC17" s="86">
        <f>VLOOKUP(C10,'Gabelwerte massgeblicher Bedarf'!A4:H7,7,FALSE)</f>
        <v>0.5</v>
      </c>
      <c r="AD17" s="83" t="str">
        <f>IF(T17="","",T17*AC17)</f>
        <v/>
      </c>
      <c r="AE17" s="84">
        <f>VLOOKUP(C10,'Gabelwerte massgeblicher Bedarf'!A4:H7,8,FALSE)</f>
        <v>1</v>
      </c>
      <c r="AF17" s="85" t="str">
        <f>IF(T17="","",T17*AE17)</f>
        <v/>
      </c>
      <c r="AG17" s="84">
        <f>VLOOKUP(C10,'Gabelwerte massgeblicher Bedarf'!A4:H7,7,FALSE)</f>
        <v>0.5</v>
      </c>
      <c r="AH17" s="83"/>
      <c r="AI17" s="84">
        <f>VLOOKUP(C10,'Gabelwerte massgeblicher Bedarf'!A4:H7,8,FALSE)</f>
        <v>1</v>
      </c>
      <c r="AJ17" s="87"/>
      <c r="AK17" s="460"/>
    </row>
    <row r="18" spans="1:37" ht="6" customHeight="1" x14ac:dyDescent="0.25">
      <c r="A18" s="88"/>
      <c r="B18" s="89"/>
      <c r="C18" s="90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  <c r="T18" s="93"/>
      <c r="U18" s="94"/>
      <c r="V18" s="95"/>
      <c r="W18" s="96"/>
      <c r="X18" s="97"/>
      <c r="Y18" s="98"/>
      <c r="Z18" s="95"/>
      <c r="AA18" s="96"/>
      <c r="AB18" s="97"/>
      <c r="AC18" s="98"/>
      <c r="AD18" s="95"/>
      <c r="AE18" s="96"/>
      <c r="AF18" s="97"/>
      <c r="AG18" s="96"/>
      <c r="AH18" s="95"/>
      <c r="AI18" s="96"/>
      <c r="AJ18" s="99"/>
    </row>
    <row r="19" spans="1:37" s="34" customFormat="1" ht="6" customHeight="1" thickBot="1" x14ac:dyDescent="0.3">
      <c r="A19" s="76"/>
      <c r="B19" s="100"/>
      <c r="C19" s="101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104"/>
      <c r="U19" s="105"/>
      <c r="V19" s="106"/>
      <c r="W19" s="107"/>
      <c r="X19" s="108"/>
      <c r="Y19" s="109"/>
      <c r="Z19" s="106"/>
      <c r="AA19" s="107"/>
      <c r="AB19" s="108"/>
      <c r="AC19" s="109"/>
      <c r="AD19" s="106"/>
      <c r="AE19" s="107"/>
      <c r="AF19" s="108"/>
      <c r="AG19" s="107"/>
      <c r="AH19" s="106"/>
      <c r="AI19" s="107"/>
      <c r="AJ19" s="110"/>
      <c r="AK19" s="460"/>
    </row>
    <row r="20" spans="1:37" s="34" customFormat="1" ht="15.75" thickBot="1" x14ac:dyDescent="0.3">
      <c r="A20" s="76"/>
      <c r="B20" s="111">
        <v>3.2</v>
      </c>
      <c r="C20" s="112" t="s">
        <v>3</v>
      </c>
      <c r="D20" s="112"/>
      <c r="E20" s="29"/>
      <c r="F20" s="113"/>
      <c r="G20" s="113"/>
      <c r="H20" s="113"/>
      <c r="I20" s="113"/>
      <c r="J20" s="113"/>
      <c r="K20" s="29"/>
      <c r="L20" s="113"/>
      <c r="M20" s="113"/>
      <c r="N20" s="113"/>
      <c r="O20" s="113"/>
      <c r="P20" s="113"/>
      <c r="Q20" s="113"/>
      <c r="R20" s="113"/>
      <c r="S20" s="114" t="str">
        <f>IF(E20+K20=0,"",IF(E20/80&gt;K20*1.5,E20/80,K20*1.5))</f>
        <v/>
      </c>
      <c r="T20" s="115" t="str">
        <f>IF(E20+K20=0,"",IF(K20/4&gt;1,K20/4,1))</f>
        <v/>
      </c>
      <c r="U20" s="82">
        <f>U$17</f>
        <v>0.7</v>
      </c>
      <c r="V20" s="116" t="str">
        <f>IF(S20="","",S20*U20)</f>
        <v/>
      </c>
      <c r="W20" s="84">
        <f>W$17</f>
        <v>1.1000000000000001</v>
      </c>
      <c r="X20" s="117" t="str">
        <f>IF(S20="","",S20*W20)</f>
        <v/>
      </c>
      <c r="Y20" s="82">
        <f>Y$17</f>
        <v>0.45</v>
      </c>
      <c r="Z20" s="116"/>
      <c r="AA20" s="84">
        <f>AA$17</f>
        <v>0.9</v>
      </c>
      <c r="AB20" s="117"/>
      <c r="AC20" s="82">
        <f>AC$17</f>
        <v>0.5</v>
      </c>
      <c r="AD20" s="116" t="str">
        <f>IF(T20="","",T20*AC20)</f>
        <v/>
      </c>
      <c r="AE20" s="84">
        <f>AE$17</f>
        <v>1</v>
      </c>
      <c r="AF20" s="117" t="str">
        <f>IF(T20="","",T20*AE20)</f>
        <v/>
      </c>
      <c r="AG20" s="82">
        <f>AG$17</f>
        <v>0.5</v>
      </c>
      <c r="AH20" s="116"/>
      <c r="AI20" s="84">
        <f>AI$17</f>
        <v>1</v>
      </c>
      <c r="AJ20" s="118"/>
      <c r="AK20" s="460"/>
    </row>
    <row r="21" spans="1:37" ht="6" customHeight="1" thickBot="1" x14ac:dyDescent="0.3">
      <c r="A21" s="119"/>
      <c r="B21" s="120"/>
      <c r="C21" s="121"/>
      <c r="D21" s="121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124"/>
      <c r="U21" s="125"/>
      <c r="V21" s="126"/>
      <c r="W21" s="127"/>
      <c r="X21" s="128"/>
      <c r="Y21" s="125"/>
      <c r="Z21" s="126"/>
      <c r="AA21" s="127"/>
      <c r="AB21" s="128"/>
      <c r="AC21" s="125"/>
      <c r="AD21" s="126"/>
      <c r="AE21" s="127"/>
      <c r="AF21" s="128"/>
      <c r="AG21" s="125"/>
      <c r="AH21" s="126"/>
      <c r="AI21" s="127"/>
      <c r="AJ21" s="129"/>
    </row>
    <row r="22" spans="1:37" s="34" customFormat="1" ht="6" customHeight="1" thickBot="1" x14ac:dyDescent="0.3">
      <c r="A22" s="130"/>
      <c r="B22" s="131"/>
      <c r="C22" s="132"/>
      <c r="D22" s="132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4"/>
      <c r="T22" s="135"/>
      <c r="U22" s="136"/>
      <c r="V22" s="137"/>
      <c r="W22" s="138"/>
      <c r="X22" s="139"/>
      <c r="Y22" s="136"/>
      <c r="Z22" s="137"/>
      <c r="AA22" s="138"/>
      <c r="AB22" s="139"/>
      <c r="AC22" s="136"/>
      <c r="AD22" s="137"/>
      <c r="AE22" s="138"/>
      <c r="AF22" s="139"/>
      <c r="AG22" s="136"/>
      <c r="AH22" s="137"/>
      <c r="AI22" s="138"/>
      <c r="AJ22" s="140"/>
      <c r="AK22" s="460"/>
    </row>
    <row r="23" spans="1:37" s="34" customFormat="1" ht="15.75" thickBot="1" x14ac:dyDescent="0.3">
      <c r="A23" s="141" t="s">
        <v>20</v>
      </c>
      <c r="B23" s="142">
        <v>3.3</v>
      </c>
      <c r="C23" s="143" t="s">
        <v>4</v>
      </c>
      <c r="D23" s="143"/>
      <c r="E23" s="29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5" t="str">
        <f>IF(E23="","",E23/70)</f>
        <v/>
      </c>
      <c r="T23" s="146" t="str">
        <f>IF(E23="","",E23/750)</f>
        <v/>
      </c>
      <c r="U23" s="82">
        <f>U$17</f>
        <v>0.7</v>
      </c>
      <c r="V23" s="147"/>
      <c r="W23" s="84">
        <f>W$17</f>
        <v>1.1000000000000001</v>
      </c>
      <c r="X23" s="148"/>
      <c r="Y23" s="82">
        <f>Y$17</f>
        <v>0.45</v>
      </c>
      <c r="Z23" s="147" t="str">
        <f>IF(S23="","",S23*Y23)</f>
        <v/>
      </c>
      <c r="AA23" s="84">
        <f>AA$17</f>
        <v>0.9</v>
      </c>
      <c r="AB23" s="148" t="str">
        <f>IF(S23="","",S23*AA23)</f>
        <v/>
      </c>
      <c r="AC23" s="82">
        <f>AC$17</f>
        <v>0.5</v>
      </c>
      <c r="AD23" s="147"/>
      <c r="AE23" s="84">
        <f>AE$17</f>
        <v>1</v>
      </c>
      <c r="AF23" s="148"/>
      <c r="AG23" s="82">
        <f>AG$17</f>
        <v>0.5</v>
      </c>
      <c r="AH23" s="147" t="str">
        <f>IF(T23="","",T23*AG23)</f>
        <v/>
      </c>
      <c r="AI23" s="84">
        <f>AI$17</f>
        <v>1</v>
      </c>
      <c r="AJ23" s="149" t="str">
        <f>IF(T23="","",IF(T23*AI23&lt;2,2,T23*AI23))</f>
        <v/>
      </c>
      <c r="AK23" s="460"/>
    </row>
    <row r="24" spans="1:37" x14ac:dyDescent="0.25">
      <c r="A24" s="150"/>
      <c r="B24" s="151"/>
      <c r="C24" s="152" t="s">
        <v>13</v>
      </c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4"/>
      <c r="T24" s="155"/>
      <c r="U24" s="156"/>
      <c r="V24" s="157"/>
      <c r="W24" s="158"/>
      <c r="X24" s="159"/>
      <c r="Y24" s="156"/>
      <c r="Z24" s="157"/>
      <c r="AA24" s="158"/>
      <c r="AB24" s="159"/>
      <c r="AC24" s="156"/>
      <c r="AD24" s="157"/>
      <c r="AE24" s="158"/>
      <c r="AF24" s="159"/>
      <c r="AG24" s="156"/>
      <c r="AH24" s="157"/>
      <c r="AI24" s="158"/>
      <c r="AJ24" s="160"/>
    </row>
    <row r="25" spans="1:37" ht="6" customHeight="1" thickBot="1" x14ac:dyDescent="0.3">
      <c r="A25" s="161"/>
      <c r="B25" s="162"/>
      <c r="C25" s="163"/>
      <c r="D25" s="163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5"/>
      <c r="T25" s="166"/>
      <c r="U25" s="125"/>
      <c r="V25" s="167"/>
      <c r="W25" s="127"/>
      <c r="X25" s="168"/>
      <c r="Y25" s="125"/>
      <c r="Z25" s="167"/>
      <c r="AA25" s="127"/>
      <c r="AB25" s="168"/>
      <c r="AC25" s="125"/>
      <c r="AD25" s="167"/>
      <c r="AE25" s="127"/>
      <c r="AF25" s="168"/>
      <c r="AG25" s="125"/>
      <c r="AH25" s="167"/>
      <c r="AI25" s="127"/>
      <c r="AJ25" s="169"/>
    </row>
    <row r="26" spans="1:37" ht="6" customHeight="1" thickBot="1" x14ac:dyDescent="0.3">
      <c r="A26" s="170"/>
      <c r="B26" s="171"/>
      <c r="C26" s="172"/>
      <c r="D26" s="172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4"/>
      <c r="T26" s="175"/>
      <c r="U26" s="176"/>
      <c r="V26" s="177"/>
      <c r="W26" s="178"/>
      <c r="X26" s="179"/>
      <c r="Y26" s="176"/>
      <c r="Z26" s="177"/>
      <c r="AA26" s="178"/>
      <c r="AB26" s="179"/>
      <c r="AC26" s="176"/>
      <c r="AD26" s="177"/>
      <c r="AE26" s="178"/>
      <c r="AF26" s="179"/>
      <c r="AG26" s="176"/>
      <c r="AH26" s="177"/>
      <c r="AI26" s="178"/>
      <c r="AJ26" s="180"/>
    </row>
    <row r="27" spans="1:37" s="34" customFormat="1" ht="30.75" thickBot="1" x14ac:dyDescent="0.3">
      <c r="A27" s="181" t="s">
        <v>19</v>
      </c>
      <c r="B27" s="182">
        <v>3.4</v>
      </c>
      <c r="C27" s="183" t="s">
        <v>16</v>
      </c>
      <c r="D27" s="183"/>
      <c r="E27" s="29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5" t="str">
        <f>IF(E27="","",E27/35)</f>
        <v/>
      </c>
      <c r="T27" s="186" t="str">
        <f>IF(E27="","",E27/100)</f>
        <v/>
      </c>
      <c r="U27" s="82">
        <f>U$17</f>
        <v>0.7</v>
      </c>
      <c r="V27" s="187"/>
      <c r="W27" s="84">
        <f>W$17</f>
        <v>1.1000000000000001</v>
      </c>
      <c r="X27" s="188"/>
      <c r="Y27" s="82">
        <f>Y$17</f>
        <v>0.45</v>
      </c>
      <c r="Z27" s="187" t="str">
        <f>IF(S27="","",S27*Y27)</f>
        <v/>
      </c>
      <c r="AA27" s="84">
        <f>AA$17</f>
        <v>0.9</v>
      </c>
      <c r="AB27" s="188" t="str">
        <f>IF(S27="","",S27*AA27)</f>
        <v/>
      </c>
      <c r="AC27" s="82">
        <f>AC$17</f>
        <v>0.5</v>
      </c>
      <c r="AD27" s="187"/>
      <c r="AE27" s="84">
        <f>AE$17</f>
        <v>1</v>
      </c>
      <c r="AF27" s="188"/>
      <c r="AG27" s="82">
        <f>AG$17</f>
        <v>0.5</v>
      </c>
      <c r="AH27" s="187" t="str">
        <f>IF(T27="","",T27*AG27)</f>
        <v/>
      </c>
      <c r="AI27" s="84">
        <f>AI$17</f>
        <v>1</v>
      </c>
      <c r="AJ27" s="189" t="str">
        <f>IF(T27="","",IF(T27*AI27&lt;2,2,T27*AI27))</f>
        <v/>
      </c>
      <c r="AK27" s="460"/>
    </row>
    <row r="28" spans="1:37" ht="38.25" x14ac:dyDescent="0.25">
      <c r="A28" s="190"/>
      <c r="B28" s="191"/>
      <c r="C28" s="192" t="s">
        <v>5</v>
      </c>
      <c r="D28" s="192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4"/>
      <c r="T28" s="195"/>
      <c r="U28" s="156"/>
      <c r="V28" s="196"/>
      <c r="W28" s="158"/>
      <c r="X28" s="197"/>
      <c r="Y28" s="156"/>
      <c r="Z28" s="196"/>
      <c r="AA28" s="158"/>
      <c r="AB28" s="197"/>
      <c r="AC28" s="156"/>
      <c r="AD28" s="196"/>
      <c r="AE28" s="158"/>
      <c r="AF28" s="197"/>
      <c r="AG28" s="156"/>
      <c r="AH28" s="196"/>
      <c r="AI28" s="158"/>
      <c r="AJ28" s="198"/>
    </row>
    <row r="29" spans="1:37" ht="6" customHeight="1" x14ac:dyDescent="0.25">
      <c r="A29" s="190"/>
      <c r="B29" s="199"/>
      <c r="C29" s="200"/>
      <c r="D29" s="200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203"/>
      <c r="U29" s="94"/>
      <c r="V29" s="204"/>
      <c r="W29" s="96"/>
      <c r="X29" s="205"/>
      <c r="Y29" s="94"/>
      <c r="Z29" s="204"/>
      <c r="AA29" s="96"/>
      <c r="AB29" s="205"/>
      <c r="AC29" s="94"/>
      <c r="AD29" s="204"/>
      <c r="AE29" s="96"/>
      <c r="AF29" s="205"/>
      <c r="AG29" s="94"/>
      <c r="AH29" s="204"/>
      <c r="AI29" s="96"/>
      <c r="AJ29" s="206"/>
    </row>
    <row r="30" spans="1:37" ht="6" customHeight="1" thickBot="1" x14ac:dyDescent="0.3">
      <c r="A30" s="190"/>
      <c r="B30" s="207"/>
      <c r="C30" s="208"/>
      <c r="D30" s="208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10"/>
      <c r="T30" s="211"/>
      <c r="U30" s="212"/>
      <c r="V30" s="213"/>
      <c r="W30" s="214"/>
      <c r="X30" s="215"/>
      <c r="Y30" s="212"/>
      <c r="Z30" s="213"/>
      <c r="AA30" s="214"/>
      <c r="AB30" s="215"/>
      <c r="AC30" s="212"/>
      <c r="AD30" s="213"/>
      <c r="AE30" s="214"/>
      <c r="AF30" s="215"/>
      <c r="AG30" s="212"/>
      <c r="AH30" s="213"/>
      <c r="AI30" s="214"/>
      <c r="AJ30" s="216"/>
    </row>
    <row r="31" spans="1:37" s="34" customFormat="1" ht="30.75" thickBot="1" x14ac:dyDescent="0.3">
      <c r="A31" s="181"/>
      <c r="B31" s="217">
        <v>3.5</v>
      </c>
      <c r="C31" s="218" t="s">
        <v>14</v>
      </c>
      <c r="D31" s="218"/>
      <c r="E31" s="2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20" t="str">
        <f>IF(E31="","",E31/40)</f>
        <v/>
      </c>
      <c r="T31" s="221" t="str">
        <f>IF(E31="","",E31/300)</f>
        <v/>
      </c>
      <c r="U31" s="82">
        <f>U$17</f>
        <v>0.7</v>
      </c>
      <c r="V31" s="222"/>
      <c r="W31" s="84">
        <f>W$17</f>
        <v>1.1000000000000001</v>
      </c>
      <c r="X31" s="223"/>
      <c r="Y31" s="82">
        <f>Y$17</f>
        <v>0.45</v>
      </c>
      <c r="Z31" s="222" t="str">
        <f>IF(S31="","",S31*Y31)</f>
        <v/>
      </c>
      <c r="AA31" s="84">
        <f>AA$17</f>
        <v>0.9</v>
      </c>
      <c r="AB31" s="223" t="str">
        <f>IF(S31="","",S31*AA31)</f>
        <v/>
      </c>
      <c r="AC31" s="82">
        <f>AC$17</f>
        <v>0.5</v>
      </c>
      <c r="AD31" s="222"/>
      <c r="AE31" s="84">
        <f>AE$17</f>
        <v>1</v>
      </c>
      <c r="AF31" s="223"/>
      <c r="AG31" s="82">
        <f>AG$17</f>
        <v>0.5</v>
      </c>
      <c r="AH31" s="222" t="str">
        <f>IF(T31="","",T31*AG31)</f>
        <v/>
      </c>
      <c r="AI31" s="84">
        <f>AI$17</f>
        <v>1</v>
      </c>
      <c r="AJ31" s="224" t="str">
        <f>IF(T31="","",IF(T31*AI31&lt;2,2,T31*AI31))</f>
        <v/>
      </c>
      <c r="AK31" s="460"/>
    </row>
    <row r="32" spans="1:37" ht="25.5" x14ac:dyDescent="0.25">
      <c r="A32" s="190"/>
      <c r="B32" s="225"/>
      <c r="C32" s="226" t="s">
        <v>15</v>
      </c>
      <c r="D32" s="226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8"/>
      <c r="T32" s="229"/>
      <c r="U32" s="156"/>
      <c r="V32" s="230"/>
      <c r="W32" s="158"/>
      <c r="X32" s="231"/>
      <c r="Y32" s="156"/>
      <c r="Z32" s="230"/>
      <c r="AA32" s="158"/>
      <c r="AB32" s="231"/>
      <c r="AC32" s="156"/>
      <c r="AD32" s="230"/>
      <c r="AE32" s="158"/>
      <c r="AF32" s="231"/>
      <c r="AG32" s="156"/>
      <c r="AH32" s="230"/>
      <c r="AI32" s="158"/>
      <c r="AJ32" s="232"/>
    </row>
    <row r="33" spans="1:37" ht="6" customHeight="1" thickBot="1" x14ac:dyDescent="0.3">
      <c r="A33" s="233"/>
      <c r="B33" s="234"/>
      <c r="C33" s="235"/>
      <c r="D33" s="235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7"/>
      <c r="T33" s="238"/>
      <c r="U33" s="125"/>
      <c r="V33" s="239"/>
      <c r="W33" s="127"/>
      <c r="X33" s="240"/>
      <c r="Y33" s="125"/>
      <c r="Z33" s="239"/>
      <c r="AA33" s="127"/>
      <c r="AB33" s="240"/>
      <c r="AC33" s="125"/>
      <c r="AD33" s="239"/>
      <c r="AE33" s="127"/>
      <c r="AF33" s="240"/>
      <c r="AG33" s="125"/>
      <c r="AH33" s="239"/>
      <c r="AI33" s="127"/>
      <c r="AJ33" s="241"/>
    </row>
    <row r="34" spans="1:37" ht="6" customHeight="1" thickBot="1" x14ac:dyDescent="0.3">
      <c r="A34" s="242"/>
      <c r="B34" s="243"/>
      <c r="C34" s="244"/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6"/>
      <c r="T34" s="247"/>
      <c r="U34" s="176"/>
      <c r="V34" s="248"/>
      <c r="W34" s="178"/>
      <c r="X34" s="249"/>
      <c r="Y34" s="176"/>
      <c r="Z34" s="248"/>
      <c r="AA34" s="178"/>
      <c r="AB34" s="249"/>
      <c r="AC34" s="176"/>
      <c r="AD34" s="248"/>
      <c r="AE34" s="178"/>
      <c r="AF34" s="249"/>
      <c r="AG34" s="176"/>
      <c r="AH34" s="248"/>
      <c r="AI34" s="178"/>
      <c r="AJ34" s="250"/>
    </row>
    <row r="35" spans="1:37" s="34" customFormat="1" ht="30.75" thickBot="1" x14ac:dyDescent="0.3">
      <c r="A35" s="251" t="s">
        <v>18</v>
      </c>
      <c r="B35" s="252">
        <v>3.6</v>
      </c>
      <c r="C35" s="253" t="s">
        <v>6</v>
      </c>
      <c r="D35" s="253"/>
      <c r="E35" s="29"/>
      <c r="F35" s="254"/>
      <c r="G35" s="254"/>
      <c r="H35" s="29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5" t="str">
        <f>IF(E35="","",E35/80)</f>
        <v/>
      </c>
      <c r="T35" s="256" t="str">
        <f>IF(H35="","",H35/40)</f>
        <v/>
      </c>
      <c r="U35" s="82">
        <f>U$17</f>
        <v>0.7</v>
      </c>
      <c r="V35" s="257"/>
      <c r="W35" s="84">
        <f>W$17</f>
        <v>1.1000000000000001</v>
      </c>
      <c r="X35" s="258"/>
      <c r="Y35" s="82">
        <f>Y$17</f>
        <v>0.45</v>
      </c>
      <c r="Z35" s="257" t="str">
        <f>IF(S35="","",S35*Y35)</f>
        <v/>
      </c>
      <c r="AA35" s="84">
        <f>AA$17</f>
        <v>0.9</v>
      </c>
      <c r="AB35" s="258" t="str">
        <f>IF(S35="","",S35*AA35)</f>
        <v/>
      </c>
      <c r="AC35" s="82">
        <f>AC$17</f>
        <v>0.5</v>
      </c>
      <c r="AD35" s="257"/>
      <c r="AE35" s="84">
        <f>AE$17</f>
        <v>1</v>
      </c>
      <c r="AF35" s="258"/>
      <c r="AG35" s="82">
        <f>AG$17</f>
        <v>0.5</v>
      </c>
      <c r="AH35" s="257" t="str">
        <f>IF(T35="","",T35*AG35)</f>
        <v/>
      </c>
      <c r="AI35" s="84">
        <f>AI$17</f>
        <v>1</v>
      </c>
      <c r="AJ35" s="259" t="str">
        <f>IF(T35="","",IF(T35*AI35&lt;2,2,T35*AI35))</f>
        <v/>
      </c>
      <c r="AK35" s="460"/>
    </row>
    <row r="36" spans="1:37" ht="25.5" x14ac:dyDescent="0.25">
      <c r="A36" s="260"/>
      <c r="B36" s="261"/>
      <c r="C36" s="262" t="s">
        <v>7</v>
      </c>
      <c r="D36" s="262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4"/>
      <c r="T36" s="265"/>
      <c r="U36" s="156"/>
      <c r="V36" s="266"/>
      <c r="W36" s="158"/>
      <c r="X36" s="267"/>
      <c r="Y36" s="156"/>
      <c r="Z36" s="266"/>
      <c r="AA36" s="158"/>
      <c r="AB36" s="267"/>
      <c r="AC36" s="156"/>
      <c r="AD36" s="266"/>
      <c r="AE36" s="158"/>
      <c r="AF36" s="267"/>
      <c r="AG36" s="156"/>
      <c r="AH36" s="266"/>
      <c r="AI36" s="158"/>
      <c r="AJ36" s="268"/>
    </row>
    <row r="37" spans="1:37" ht="6" customHeight="1" x14ac:dyDescent="0.25">
      <c r="A37" s="260"/>
      <c r="B37" s="269"/>
      <c r="C37" s="270"/>
      <c r="D37" s="270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2"/>
      <c r="T37" s="273"/>
      <c r="U37" s="94"/>
      <c r="V37" s="274"/>
      <c r="W37" s="96"/>
      <c r="X37" s="275"/>
      <c r="Y37" s="94"/>
      <c r="Z37" s="274"/>
      <c r="AA37" s="96"/>
      <c r="AB37" s="275"/>
      <c r="AC37" s="94"/>
      <c r="AD37" s="274"/>
      <c r="AE37" s="96"/>
      <c r="AF37" s="275"/>
      <c r="AG37" s="94"/>
      <c r="AH37" s="274"/>
      <c r="AI37" s="96"/>
      <c r="AJ37" s="276"/>
    </row>
    <row r="38" spans="1:37" ht="6" customHeight="1" thickBot="1" x14ac:dyDescent="0.3">
      <c r="A38" s="260"/>
      <c r="B38" s="277"/>
      <c r="C38" s="278"/>
      <c r="D38" s="278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80"/>
      <c r="T38" s="281"/>
      <c r="U38" s="212"/>
      <c r="V38" s="282"/>
      <c r="W38" s="214"/>
      <c r="X38" s="283"/>
      <c r="Y38" s="212"/>
      <c r="Z38" s="282"/>
      <c r="AA38" s="214"/>
      <c r="AB38" s="283"/>
      <c r="AC38" s="212"/>
      <c r="AD38" s="282"/>
      <c r="AE38" s="214"/>
      <c r="AF38" s="283"/>
      <c r="AG38" s="212"/>
      <c r="AH38" s="282"/>
      <c r="AI38" s="214"/>
      <c r="AJ38" s="284"/>
    </row>
    <row r="39" spans="1:37" s="34" customFormat="1" ht="15.75" thickBot="1" x14ac:dyDescent="0.3">
      <c r="A39" s="251"/>
      <c r="B39" s="285">
        <v>3.7</v>
      </c>
      <c r="C39" s="286" t="s">
        <v>8</v>
      </c>
      <c r="D39" s="286"/>
      <c r="E39" s="29"/>
      <c r="F39" s="287"/>
      <c r="G39" s="287"/>
      <c r="H39" s="29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8" t="str">
        <f>IF(E39="","",E39/60)</f>
        <v/>
      </c>
      <c r="T39" s="289" t="str">
        <f>IF(H39="","",H39/60)</f>
        <v/>
      </c>
      <c r="U39" s="82">
        <f>U$17</f>
        <v>0.7</v>
      </c>
      <c r="V39" s="290"/>
      <c r="W39" s="84">
        <f>W$17</f>
        <v>1.1000000000000001</v>
      </c>
      <c r="X39" s="291"/>
      <c r="Y39" s="82">
        <f>Y$17</f>
        <v>0.45</v>
      </c>
      <c r="Z39" s="290" t="str">
        <f>IF(S39="","",S39*Y39)</f>
        <v/>
      </c>
      <c r="AA39" s="84">
        <f>AA$17</f>
        <v>0.9</v>
      </c>
      <c r="AB39" s="291" t="str">
        <f>IF(S39="","",S39*AA39)</f>
        <v/>
      </c>
      <c r="AC39" s="82">
        <f>AC$17</f>
        <v>0.5</v>
      </c>
      <c r="AD39" s="290"/>
      <c r="AE39" s="84">
        <f>AE$17</f>
        <v>1</v>
      </c>
      <c r="AF39" s="291"/>
      <c r="AG39" s="82">
        <f>AG$17</f>
        <v>0.5</v>
      </c>
      <c r="AH39" s="290" t="str">
        <f>IF(T39="","",T39*AG39)</f>
        <v/>
      </c>
      <c r="AI39" s="84">
        <f>AI$17</f>
        <v>1</v>
      </c>
      <c r="AJ39" s="292" t="str">
        <f>IF(T39="","",IF(T39*AI39&lt;2,2,T39*AI39))</f>
        <v/>
      </c>
      <c r="AK39" s="460"/>
    </row>
    <row r="40" spans="1:37" ht="25.5" x14ac:dyDescent="0.25">
      <c r="A40" s="260"/>
      <c r="B40" s="293"/>
      <c r="C40" s="294" t="s">
        <v>9</v>
      </c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6"/>
      <c r="T40" s="297"/>
      <c r="U40" s="156"/>
      <c r="V40" s="298"/>
      <c r="W40" s="158"/>
      <c r="X40" s="299"/>
      <c r="Y40" s="156"/>
      <c r="Z40" s="298"/>
      <c r="AA40" s="158"/>
      <c r="AB40" s="299"/>
      <c r="AC40" s="156"/>
      <c r="AD40" s="298"/>
      <c r="AE40" s="158"/>
      <c r="AF40" s="299"/>
      <c r="AG40" s="156"/>
      <c r="AH40" s="298"/>
      <c r="AI40" s="158"/>
      <c r="AJ40" s="300"/>
    </row>
    <row r="41" spans="1:37" ht="6" customHeight="1" x14ac:dyDescent="0.25">
      <c r="A41" s="260"/>
      <c r="B41" s="301"/>
      <c r="C41" s="302"/>
      <c r="D41" s="302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4"/>
      <c r="T41" s="305"/>
      <c r="U41" s="94"/>
      <c r="V41" s="306"/>
      <c r="W41" s="96"/>
      <c r="X41" s="307"/>
      <c r="Y41" s="94"/>
      <c r="Z41" s="306"/>
      <c r="AA41" s="96"/>
      <c r="AB41" s="307"/>
      <c r="AC41" s="94"/>
      <c r="AD41" s="306"/>
      <c r="AE41" s="96"/>
      <c r="AF41" s="307"/>
      <c r="AG41" s="94"/>
      <c r="AH41" s="306"/>
      <c r="AI41" s="96"/>
      <c r="AJ41" s="308"/>
    </row>
    <row r="42" spans="1:37" ht="6" customHeight="1" thickBot="1" x14ac:dyDescent="0.3">
      <c r="A42" s="260"/>
      <c r="B42" s="309"/>
      <c r="C42" s="310"/>
      <c r="D42" s="310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2"/>
      <c r="T42" s="313"/>
      <c r="U42" s="212"/>
      <c r="V42" s="314"/>
      <c r="W42" s="214"/>
      <c r="X42" s="315"/>
      <c r="Y42" s="212"/>
      <c r="Z42" s="314"/>
      <c r="AA42" s="214"/>
      <c r="AB42" s="315"/>
      <c r="AC42" s="212"/>
      <c r="AD42" s="314"/>
      <c r="AE42" s="214"/>
      <c r="AF42" s="315"/>
      <c r="AG42" s="212"/>
      <c r="AH42" s="314"/>
      <c r="AI42" s="214"/>
      <c r="AJ42" s="316"/>
    </row>
    <row r="43" spans="1:37" s="34" customFormat="1" ht="15.75" thickBot="1" x14ac:dyDescent="0.3">
      <c r="A43" s="251"/>
      <c r="B43" s="317">
        <v>3.8</v>
      </c>
      <c r="C43" s="318" t="s">
        <v>10</v>
      </c>
      <c r="D43" s="318"/>
      <c r="E43" s="2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20" t="str">
        <f>IF(E43="","",E43/250)</f>
        <v/>
      </c>
      <c r="T43" s="321" t="str">
        <f>IF(E43="","",E43/60)</f>
        <v/>
      </c>
      <c r="U43" s="82">
        <f>U$17</f>
        <v>0.7</v>
      </c>
      <c r="V43" s="322"/>
      <c r="W43" s="84">
        <f>W$17</f>
        <v>1.1000000000000001</v>
      </c>
      <c r="X43" s="323"/>
      <c r="Y43" s="82">
        <f>Y$17</f>
        <v>0.45</v>
      </c>
      <c r="Z43" s="322" t="str">
        <f>IF(S43="","",S43*Y43)</f>
        <v/>
      </c>
      <c r="AA43" s="84">
        <f>AA$17</f>
        <v>0.9</v>
      </c>
      <c r="AB43" s="323" t="str">
        <f>IF(S43="","",S43*AA43)</f>
        <v/>
      </c>
      <c r="AC43" s="82">
        <f>AC$17</f>
        <v>0.5</v>
      </c>
      <c r="AD43" s="322"/>
      <c r="AE43" s="84">
        <f>AE$17</f>
        <v>1</v>
      </c>
      <c r="AF43" s="323"/>
      <c r="AG43" s="82">
        <f>AG$17</f>
        <v>0.5</v>
      </c>
      <c r="AH43" s="322" t="str">
        <f>IF(T43="","",T43*AG43)</f>
        <v/>
      </c>
      <c r="AI43" s="84">
        <f>AI$17</f>
        <v>1</v>
      </c>
      <c r="AJ43" s="324" t="str">
        <f>IF(T43="","",IF(T43*AI43&lt;2,2,T43*AI43))</f>
        <v/>
      </c>
      <c r="AK43" s="460"/>
    </row>
    <row r="44" spans="1:37" ht="51" x14ac:dyDescent="0.25">
      <c r="A44" s="260"/>
      <c r="B44" s="325"/>
      <c r="C44" s="326" t="s">
        <v>11</v>
      </c>
      <c r="D44" s="326"/>
      <c r="E44" s="327"/>
      <c r="F44" s="327"/>
      <c r="G44" s="327"/>
      <c r="H44" s="319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8"/>
      <c r="T44" s="329"/>
      <c r="U44" s="156"/>
      <c r="V44" s="330"/>
      <c r="W44" s="158"/>
      <c r="X44" s="331"/>
      <c r="Y44" s="156"/>
      <c r="Z44" s="330"/>
      <c r="AA44" s="158"/>
      <c r="AB44" s="331"/>
      <c r="AC44" s="156"/>
      <c r="AD44" s="330"/>
      <c r="AE44" s="158"/>
      <c r="AF44" s="331"/>
      <c r="AG44" s="156"/>
      <c r="AH44" s="330"/>
      <c r="AI44" s="158"/>
      <c r="AJ44" s="332"/>
    </row>
    <row r="45" spans="1:37" ht="6" customHeight="1" thickBot="1" x14ac:dyDescent="0.3">
      <c r="A45" s="333"/>
      <c r="B45" s="334"/>
      <c r="C45" s="335"/>
      <c r="D45" s="335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7"/>
      <c r="T45" s="338"/>
      <c r="U45" s="125"/>
      <c r="V45" s="339"/>
      <c r="W45" s="127"/>
      <c r="X45" s="340"/>
      <c r="Y45" s="125"/>
      <c r="Z45" s="339"/>
      <c r="AA45" s="127"/>
      <c r="AB45" s="340"/>
      <c r="AC45" s="125"/>
      <c r="AD45" s="339"/>
      <c r="AE45" s="127"/>
      <c r="AF45" s="340"/>
      <c r="AG45" s="125"/>
      <c r="AH45" s="339"/>
      <c r="AI45" s="127"/>
      <c r="AJ45" s="341"/>
    </row>
    <row r="46" spans="1:37" ht="6" customHeight="1" thickBot="1" x14ac:dyDescent="0.3">
      <c r="A46" s="342"/>
      <c r="B46" s="343"/>
      <c r="C46" s="344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6"/>
      <c r="T46" s="347"/>
      <c r="U46" s="156"/>
      <c r="V46" s="348"/>
      <c r="W46" s="158"/>
      <c r="X46" s="349"/>
      <c r="Y46" s="156"/>
      <c r="Z46" s="348"/>
      <c r="AA46" s="158"/>
      <c r="AB46" s="349"/>
      <c r="AC46" s="156"/>
      <c r="AD46" s="348"/>
      <c r="AE46" s="158"/>
      <c r="AF46" s="349"/>
      <c r="AG46" s="156"/>
      <c r="AH46" s="348"/>
      <c r="AI46" s="158"/>
      <c r="AJ46" s="350"/>
    </row>
    <row r="47" spans="1:37" s="34" customFormat="1" ht="15.75" thickBot="1" x14ac:dyDescent="0.3">
      <c r="A47" s="351" t="s">
        <v>12</v>
      </c>
      <c r="B47" s="352">
        <v>3.9</v>
      </c>
      <c r="C47" s="353" t="s">
        <v>12</v>
      </c>
      <c r="D47" s="362"/>
      <c r="E47" s="496" t="s">
        <v>41</v>
      </c>
      <c r="F47" s="497"/>
      <c r="G47" s="497"/>
      <c r="H47" s="498"/>
      <c r="I47" s="354"/>
      <c r="J47" s="491" t="str">
        <f>VLOOKUP(E47,'Richtwerte für das Angebot'!A3:L37,2,FALSE)</f>
        <v>Fläche</v>
      </c>
      <c r="K47" s="491"/>
      <c r="L47" s="491"/>
      <c r="M47" s="355" t="s">
        <v>135</v>
      </c>
      <c r="N47" s="29"/>
      <c r="O47" s="356">
        <f>VLOOKUP(E47,'Richtwerte für das Angebot'!A3:L37,4,FALSE)</f>
        <v>100</v>
      </c>
      <c r="P47" s="356">
        <f>VLOOKUP(E47,'Richtwerte für das Angebot'!A3:L37,5,FALSE)</f>
        <v>0.1</v>
      </c>
      <c r="Q47" s="356">
        <f>VLOOKUP(E47,'Richtwerte für das Angebot'!A3:L37,6,FALSE)</f>
        <v>0.01</v>
      </c>
      <c r="R47" s="354"/>
      <c r="S47" s="357" t="str">
        <f>IF(N47="","",N47/O47*P47)</f>
        <v/>
      </c>
      <c r="T47" s="358" t="str">
        <f>IF(N47="","",N47/O47*Q47)</f>
        <v/>
      </c>
      <c r="U47" s="82">
        <f>U$17</f>
        <v>0.7</v>
      </c>
      <c r="V47" s="359"/>
      <c r="W47" s="84">
        <f>W$17</f>
        <v>1.1000000000000001</v>
      </c>
      <c r="X47" s="360"/>
      <c r="Y47" s="82">
        <f>Y$17</f>
        <v>0.45</v>
      </c>
      <c r="Z47" s="359" t="str">
        <f>IF(S47="","",S47*Y47)</f>
        <v/>
      </c>
      <c r="AA47" s="84">
        <f>AA$17</f>
        <v>0.9</v>
      </c>
      <c r="AB47" s="360" t="str">
        <f>IF(S47="","",S47*AA47)</f>
        <v/>
      </c>
      <c r="AC47" s="82">
        <f>AC$17</f>
        <v>0.5</v>
      </c>
      <c r="AD47" s="359"/>
      <c r="AE47" s="84">
        <f>AE$17</f>
        <v>1</v>
      </c>
      <c r="AF47" s="360"/>
      <c r="AG47" s="82">
        <f>AG$17</f>
        <v>0.5</v>
      </c>
      <c r="AH47" s="359" t="str">
        <f>IF(T47="","",T47*AG47)</f>
        <v/>
      </c>
      <c r="AI47" s="84">
        <f>AI$17</f>
        <v>1</v>
      </c>
      <c r="AJ47" s="361" t="str">
        <f>IF(T47="","",IF(T47*AI47&lt;2,2,T47*AI47))</f>
        <v/>
      </c>
      <c r="AK47" s="460"/>
    </row>
    <row r="48" spans="1:37" s="34" customFormat="1" ht="15.75" thickBot="1" x14ac:dyDescent="0.3">
      <c r="A48" s="342"/>
      <c r="B48" s="343"/>
      <c r="C48" s="344" t="s">
        <v>125</v>
      </c>
      <c r="D48" s="362"/>
      <c r="E48" s="499" t="s">
        <v>137</v>
      </c>
      <c r="F48" s="499"/>
      <c r="G48" s="499"/>
      <c r="H48" s="362"/>
      <c r="I48" s="354"/>
      <c r="J48" s="363"/>
      <c r="K48" s="363"/>
      <c r="L48" s="363"/>
      <c r="M48" s="364"/>
      <c r="N48" s="362"/>
      <c r="O48" s="362"/>
      <c r="P48" s="362"/>
      <c r="Q48" s="362"/>
      <c r="R48" s="354"/>
      <c r="S48" s="357"/>
      <c r="T48" s="358"/>
      <c r="U48" s="82"/>
      <c r="V48" s="359"/>
      <c r="W48" s="84"/>
      <c r="X48" s="360"/>
      <c r="Y48" s="82"/>
      <c r="Z48" s="359"/>
      <c r="AA48" s="84"/>
      <c r="AB48" s="360"/>
      <c r="AC48" s="82"/>
      <c r="AD48" s="359"/>
      <c r="AE48" s="84"/>
      <c r="AF48" s="360"/>
      <c r="AG48" s="82"/>
      <c r="AH48" s="359"/>
      <c r="AI48" s="84"/>
      <c r="AJ48" s="361"/>
      <c r="AK48" s="460"/>
    </row>
    <row r="49" spans="1:38" s="34" customFormat="1" ht="15.75" thickBot="1" x14ac:dyDescent="0.3">
      <c r="A49" s="342"/>
      <c r="B49" s="343"/>
      <c r="C49" s="344" t="s">
        <v>126</v>
      </c>
      <c r="D49" s="362"/>
      <c r="E49" s="446" t="s">
        <v>133</v>
      </c>
      <c r="F49" s="446"/>
      <c r="G49" s="446"/>
      <c r="H49" s="365" t="str">
        <f>VLOOKUP(E47,'Richtwerte für das Angebot'!A3:L37,7,FALSE)</f>
        <v xml:space="preserve"> </v>
      </c>
      <c r="I49" s="354"/>
      <c r="J49" s="491" t="str">
        <f>VLOOKUP(E47,'Richtwerte für das Angebot'!A3:L37,8,FALSE)</f>
        <v xml:space="preserve"> </v>
      </c>
      <c r="K49" s="491"/>
      <c r="L49" s="491"/>
      <c r="M49" s="355" t="s">
        <v>135</v>
      </c>
      <c r="N49" s="29"/>
      <c r="O49" s="356">
        <f>VLOOKUP(E47,'Richtwerte für das Angebot'!A3:L37,10,FALSE)</f>
        <v>1</v>
      </c>
      <c r="P49" s="356">
        <f>VLOOKUP(E47,'Richtwerte für das Angebot'!A3:L37,11,FALSE)</f>
        <v>0</v>
      </c>
      <c r="Q49" s="356">
        <f>VLOOKUP(E47,'Richtwerte für das Angebot'!A3:L37,12,FALSE)</f>
        <v>0</v>
      </c>
      <c r="R49" s="354"/>
      <c r="S49" s="357" t="str">
        <f>IF(N49="","",N49/O49*P49)</f>
        <v/>
      </c>
      <c r="T49" s="358" t="str">
        <f>IF(N49="","",N49/O49*Q49)</f>
        <v/>
      </c>
      <c r="U49" s="82">
        <f>U$17</f>
        <v>0.7</v>
      </c>
      <c r="V49" s="359"/>
      <c r="W49" s="84">
        <f>W$17</f>
        <v>1.1000000000000001</v>
      </c>
      <c r="X49" s="360"/>
      <c r="Y49" s="82">
        <f>Y$17</f>
        <v>0.45</v>
      </c>
      <c r="Z49" s="359" t="str">
        <f>IF(S49="","",S49*Y49)</f>
        <v/>
      </c>
      <c r="AA49" s="84">
        <f>AA$17</f>
        <v>0.9</v>
      </c>
      <c r="AB49" s="360" t="str">
        <f>IF(S49="","",S49*AA49)</f>
        <v/>
      </c>
      <c r="AC49" s="82">
        <f>AC$17</f>
        <v>0.5</v>
      </c>
      <c r="AD49" s="359"/>
      <c r="AE49" s="84">
        <f>AE$17</f>
        <v>1</v>
      </c>
      <c r="AF49" s="360"/>
      <c r="AG49" s="82">
        <f>AG$17</f>
        <v>0.5</v>
      </c>
      <c r="AH49" s="359" t="str">
        <f>IF(T49="","",T49*AG49)</f>
        <v/>
      </c>
      <c r="AI49" s="84">
        <f>AI$17</f>
        <v>1</v>
      </c>
      <c r="AJ49" s="361" t="str">
        <f>IF(T49="","",IF(T49*AI49&lt;2,2,T49*AI49))</f>
        <v/>
      </c>
      <c r="AK49" s="460"/>
    </row>
    <row r="50" spans="1:38" s="34" customFormat="1" x14ac:dyDescent="0.25">
      <c r="A50" s="342"/>
      <c r="B50" s="343"/>
      <c r="C50" s="344" t="s">
        <v>128</v>
      </c>
      <c r="D50" s="362"/>
      <c r="E50" s="362"/>
      <c r="F50" s="362"/>
      <c r="G50" s="362"/>
      <c r="H50" s="362"/>
      <c r="I50" s="354"/>
      <c r="J50" s="363"/>
      <c r="K50" s="363"/>
      <c r="L50" s="363"/>
      <c r="M50" s="366"/>
      <c r="N50" s="362"/>
      <c r="O50" s="362"/>
      <c r="P50" s="362"/>
      <c r="Q50" s="362"/>
      <c r="R50" s="354"/>
      <c r="S50" s="357"/>
      <c r="T50" s="358"/>
      <c r="U50" s="82"/>
      <c r="V50" s="359"/>
      <c r="W50" s="84"/>
      <c r="X50" s="360"/>
      <c r="Y50" s="82"/>
      <c r="Z50" s="359"/>
      <c r="AA50" s="84"/>
      <c r="AB50" s="360"/>
      <c r="AC50" s="82"/>
      <c r="AD50" s="359"/>
      <c r="AE50" s="84"/>
      <c r="AF50" s="360"/>
      <c r="AG50" s="82"/>
      <c r="AH50" s="359"/>
      <c r="AI50" s="84"/>
      <c r="AJ50" s="361"/>
      <c r="AK50" s="460"/>
    </row>
    <row r="51" spans="1:38" ht="15.75" thickBot="1" x14ac:dyDescent="0.3">
      <c r="A51" s="367"/>
      <c r="B51" s="368"/>
      <c r="C51" s="369" t="s">
        <v>127</v>
      </c>
      <c r="D51" s="369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1"/>
      <c r="T51" s="372"/>
      <c r="U51" s="373"/>
      <c r="V51" s="348"/>
      <c r="W51" s="158"/>
      <c r="X51" s="349"/>
      <c r="Y51" s="156"/>
      <c r="Z51" s="348"/>
      <c r="AA51" s="158"/>
      <c r="AB51" s="349"/>
      <c r="AC51" s="156"/>
      <c r="AD51" s="348"/>
      <c r="AE51" s="158"/>
      <c r="AF51" s="349"/>
      <c r="AG51" s="156"/>
      <c r="AH51" s="348"/>
      <c r="AI51" s="158"/>
      <c r="AJ51" s="350"/>
      <c r="AK51" s="466" t="s">
        <v>149</v>
      </c>
      <c r="AL51" s="467"/>
    </row>
    <row r="52" spans="1:38" ht="15" customHeight="1" thickTop="1" x14ac:dyDescent="0.25">
      <c r="S52" s="478" t="s">
        <v>149</v>
      </c>
      <c r="T52" s="479"/>
      <c r="V52" s="473" t="s">
        <v>28</v>
      </c>
      <c r="W52" s="474"/>
      <c r="X52" s="475"/>
      <c r="Y52" s="374"/>
      <c r="Z52" s="476" t="s">
        <v>33</v>
      </c>
      <c r="AA52" s="474"/>
      <c r="AB52" s="475"/>
      <c r="AC52" s="375"/>
      <c r="AD52" s="476" t="s">
        <v>37</v>
      </c>
      <c r="AE52" s="474"/>
      <c r="AF52" s="475"/>
      <c r="AG52" s="374"/>
      <c r="AH52" s="476" t="s">
        <v>35</v>
      </c>
      <c r="AI52" s="474"/>
      <c r="AJ52" s="477"/>
      <c r="AK52" s="466"/>
      <c r="AL52" s="467"/>
    </row>
    <row r="53" spans="1:38" s="448" customFormat="1" ht="15.75" customHeight="1" thickBot="1" x14ac:dyDescent="0.3">
      <c r="A53" s="449" t="s">
        <v>150</v>
      </c>
      <c r="B53" s="448">
        <v>3.6</v>
      </c>
      <c r="C53" s="468" t="s">
        <v>151</v>
      </c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S53" s="480"/>
      <c r="T53" s="481"/>
      <c r="U53" s="450"/>
      <c r="V53" s="376" t="s">
        <v>38</v>
      </c>
      <c r="W53" s="377"/>
      <c r="X53" s="378" t="s">
        <v>39</v>
      </c>
      <c r="Y53" s="452"/>
      <c r="Z53" s="379" t="s">
        <v>38</v>
      </c>
      <c r="AA53" s="377"/>
      <c r="AB53" s="378" t="s">
        <v>39</v>
      </c>
      <c r="AC53" s="52"/>
      <c r="AD53" s="379" t="s">
        <v>38</v>
      </c>
      <c r="AE53" s="377"/>
      <c r="AF53" s="378" t="s">
        <v>39</v>
      </c>
      <c r="AG53" s="452"/>
      <c r="AH53" s="379" t="s">
        <v>38</v>
      </c>
      <c r="AI53" s="377"/>
      <c r="AJ53" s="380" t="s">
        <v>39</v>
      </c>
      <c r="AK53" s="471" t="s">
        <v>153</v>
      </c>
      <c r="AL53" s="469">
        <f>SUM(V54:AJ54)</f>
        <v>0</v>
      </c>
    </row>
    <row r="54" spans="1:38" s="448" customFormat="1" ht="15.75" customHeight="1" x14ac:dyDescent="0.25">
      <c r="A54" s="449"/>
      <c r="C54" s="468"/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S54" s="480"/>
      <c r="T54" s="481"/>
      <c r="U54" s="450"/>
      <c r="V54" s="454" t="str">
        <f>IF(SUM(V17:V50)=0,"",SUM(V17:V50))</f>
        <v/>
      </c>
      <c r="W54" s="455"/>
      <c r="X54" s="456"/>
      <c r="Y54" s="457"/>
      <c r="Z54" s="458" t="str">
        <f>IF(SUM(Z17:Z50)=0,"",SUM(Z17:Z50))</f>
        <v/>
      </c>
      <c r="AA54" s="455"/>
      <c r="AB54" s="456"/>
      <c r="AC54" s="457"/>
      <c r="AD54" s="458" t="str">
        <f>IF(SUM(AD17:AD50)=0,"",SUM(AD17:AD50))</f>
        <v/>
      </c>
      <c r="AE54" s="455"/>
      <c r="AF54" s="456"/>
      <c r="AG54" s="457"/>
      <c r="AH54" s="458" t="str">
        <f>IF(SUM(AH17:AH50)=0,"",SUM(AH17:AH50))</f>
        <v/>
      </c>
      <c r="AI54" s="455"/>
      <c r="AJ54" s="459"/>
      <c r="AK54" s="471"/>
      <c r="AL54" s="470"/>
    </row>
    <row r="55" spans="1:38" ht="15.75" customHeight="1" thickBot="1" x14ac:dyDescent="0.3">
      <c r="C55" s="468"/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S55" s="482"/>
      <c r="T55" s="483"/>
      <c r="V55" s="381"/>
      <c r="W55" s="453"/>
      <c r="X55" s="382" t="str">
        <f>IF(SUM(X17:X50)=0,"",SUM(X17:X50))</f>
        <v/>
      </c>
      <c r="Y55" s="461"/>
      <c r="Z55" s="383"/>
      <c r="AA55" s="453"/>
      <c r="AB55" s="382" t="str">
        <f>IF(SUM(AB17:AB50)=0,"",SUM(AB17:AB50))</f>
        <v/>
      </c>
      <c r="AC55" s="461"/>
      <c r="AD55" s="383"/>
      <c r="AE55" s="453"/>
      <c r="AF55" s="382" t="str">
        <f>IF(SUM(AF17:AF50)=0,"",SUM(AF17:AF50))</f>
        <v/>
      </c>
      <c r="AG55" s="461"/>
      <c r="AH55" s="383"/>
      <c r="AI55" s="453"/>
      <c r="AJ55" s="384" t="str">
        <f>IF(SUM(AJ17:AJ50)=0,"",SUM(AJ17:AJ50))</f>
        <v/>
      </c>
      <c r="AK55" s="472" t="s">
        <v>39</v>
      </c>
      <c r="AL55" s="469">
        <f>SUM(V55:AJ55)</f>
        <v>0</v>
      </c>
    </row>
    <row r="56" spans="1:38" ht="3" customHeight="1" thickTop="1" x14ac:dyDescent="0.25"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Y56" s="462"/>
      <c r="AC56" s="462"/>
      <c r="AG56" s="462"/>
      <c r="AK56" s="472"/>
      <c r="AL56" s="469"/>
    </row>
    <row r="57" spans="1:38" ht="23.25" customHeight="1" x14ac:dyDescent="0.25">
      <c r="A57" s="449" t="s">
        <v>150</v>
      </c>
      <c r="B57" s="31">
        <v>3.7</v>
      </c>
      <c r="C57" s="468" t="s">
        <v>152</v>
      </c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Y57" s="462"/>
      <c r="AC57" s="462"/>
      <c r="AG57" s="462"/>
      <c r="AK57" s="472"/>
      <c r="AL57" s="469"/>
    </row>
    <row r="58" spans="1:38" x14ac:dyDescent="0.25">
      <c r="C58" s="448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Y58" s="462"/>
      <c r="AC58" s="462"/>
      <c r="AJ58" s="443"/>
    </row>
    <row r="59" spans="1:38" x14ac:dyDescent="0.25">
      <c r="Y59" s="462"/>
    </row>
  </sheetData>
  <sheetProtection password="CCA0" sheet="1" objects="1" scenarios="1" selectLockedCells="1"/>
  <mergeCells count="28">
    <mergeCell ref="J47:L47"/>
    <mergeCell ref="J49:L49"/>
    <mergeCell ref="S13:T13"/>
    <mergeCell ref="D14:F14"/>
    <mergeCell ref="J14:L14"/>
    <mergeCell ref="D15:F15"/>
    <mergeCell ref="J15:L15"/>
    <mergeCell ref="G14:I14"/>
    <mergeCell ref="G15:I15"/>
    <mergeCell ref="E47:H47"/>
    <mergeCell ref="E48:G48"/>
    <mergeCell ref="V13:AJ13"/>
    <mergeCell ref="V14:X14"/>
    <mergeCell ref="Z14:AB14"/>
    <mergeCell ref="AD14:AF14"/>
    <mergeCell ref="AH14:AJ14"/>
    <mergeCell ref="AK51:AL52"/>
    <mergeCell ref="C57:N57"/>
    <mergeCell ref="AL53:AL54"/>
    <mergeCell ref="C53:N55"/>
    <mergeCell ref="AL55:AL57"/>
    <mergeCell ref="AK53:AK54"/>
    <mergeCell ref="AK55:AK57"/>
    <mergeCell ref="V52:X52"/>
    <mergeCell ref="Z52:AB52"/>
    <mergeCell ref="AD52:AF52"/>
    <mergeCell ref="AH52:AJ52"/>
    <mergeCell ref="S52:T55"/>
  </mergeCells>
  <pageMargins left="0.7" right="0.7" top="0.78740157499999996" bottom="0.78740157499999996" header="0.3" footer="0.3"/>
  <pageSetup paperSize="9" scale="50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'Richtwerte für das Angebot'!$A$3:$A$37</xm:f>
          </x14:formula1>
          <xm:sqref>E47</xm:sqref>
        </x14:dataValidation>
        <x14:dataValidation type="list" allowBlank="1" showInputMessage="1" showErrorMessage="1">
          <x14:formula1>
            <xm:f>'Gabelwerte massgeblicher Bedarf'!$A$4:$A$7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B25" sqref="B25"/>
    </sheetView>
  </sheetViews>
  <sheetFormatPr baseColWidth="10" defaultColWidth="11.5703125" defaultRowHeight="15" x14ac:dyDescent="0.25"/>
  <cols>
    <col min="1" max="1" width="32.28515625" style="406" bestFit="1" customWidth="1"/>
    <col min="2" max="2" width="24.28515625" style="406" bestFit="1" customWidth="1"/>
    <col min="3" max="3" width="25.42578125" style="406" bestFit="1" customWidth="1"/>
    <col min="4" max="4" width="7.5703125" style="438" customWidth="1"/>
    <col min="5" max="6" width="10.28515625" style="439" customWidth="1"/>
    <col min="7" max="7" width="6.28515625" style="440" customWidth="1"/>
    <col min="8" max="8" width="24.28515625" style="441" bestFit="1" customWidth="1"/>
    <col min="9" max="9" width="25.42578125" style="441" bestFit="1" customWidth="1"/>
    <col min="10" max="10" width="7.5703125" style="440" customWidth="1"/>
    <col min="11" max="12" width="10.28515625" style="442" customWidth="1"/>
    <col min="13" max="16384" width="11.5703125" style="406"/>
  </cols>
  <sheetData>
    <row r="1" spans="1:12" s="385" customFormat="1" thickBot="1" x14ac:dyDescent="0.35">
      <c r="A1" s="385">
        <v>1</v>
      </c>
      <c r="B1" s="385">
        <v>2</v>
      </c>
      <c r="C1" s="385">
        <v>3</v>
      </c>
      <c r="D1" s="385">
        <v>4</v>
      </c>
      <c r="E1" s="386">
        <v>5</v>
      </c>
      <c r="F1" s="386">
        <v>6</v>
      </c>
      <c r="G1" s="385">
        <v>7</v>
      </c>
      <c r="H1" s="385">
        <v>8</v>
      </c>
      <c r="I1" s="385">
        <v>9</v>
      </c>
      <c r="J1" s="385">
        <v>10</v>
      </c>
      <c r="K1" s="386">
        <v>11</v>
      </c>
      <c r="L1" s="386">
        <v>12</v>
      </c>
    </row>
    <row r="2" spans="1:12" s="393" customFormat="1" ht="29.45" thickTop="1" x14ac:dyDescent="0.3">
      <c r="A2" s="387" t="s">
        <v>148</v>
      </c>
      <c r="B2" s="500" t="s">
        <v>75</v>
      </c>
      <c r="C2" s="501"/>
      <c r="D2" s="502"/>
      <c r="E2" s="388" t="s">
        <v>73</v>
      </c>
      <c r="F2" s="389" t="s">
        <v>74</v>
      </c>
      <c r="G2" s="390"/>
      <c r="H2" s="503" t="s">
        <v>75</v>
      </c>
      <c r="I2" s="504"/>
      <c r="J2" s="505"/>
      <c r="K2" s="391" t="s">
        <v>73</v>
      </c>
      <c r="L2" s="392" t="s">
        <v>74</v>
      </c>
    </row>
    <row r="3" spans="1:12" ht="14.45" customHeight="1" x14ac:dyDescent="0.25">
      <c r="A3" s="394" t="s">
        <v>41</v>
      </c>
      <c r="B3" s="395" t="s">
        <v>101</v>
      </c>
      <c r="C3" s="396" t="s">
        <v>77</v>
      </c>
      <c r="D3" s="397">
        <v>100</v>
      </c>
      <c r="E3" s="398">
        <v>0.1</v>
      </c>
      <c r="F3" s="399">
        <v>0.01</v>
      </c>
      <c r="G3" s="400" t="s">
        <v>132</v>
      </c>
      <c r="H3" s="401" t="s">
        <v>132</v>
      </c>
      <c r="I3" s="402"/>
      <c r="J3" s="403">
        <v>1</v>
      </c>
      <c r="K3" s="404"/>
      <c r="L3" s="405"/>
    </row>
    <row r="4" spans="1:12" ht="14.45" customHeight="1" x14ac:dyDescent="0.3">
      <c r="A4" s="394" t="s">
        <v>42</v>
      </c>
      <c r="B4" s="395" t="s">
        <v>102</v>
      </c>
      <c r="C4" s="396" t="s">
        <v>78</v>
      </c>
      <c r="D4" s="397">
        <v>1</v>
      </c>
      <c r="E4" s="398"/>
      <c r="F4" s="407">
        <v>0.5</v>
      </c>
      <c r="G4" s="400" t="s">
        <v>132</v>
      </c>
      <c r="H4" s="401" t="s">
        <v>132</v>
      </c>
      <c r="I4" s="402"/>
      <c r="J4" s="403">
        <v>1</v>
      </c>
      <c r="K4" s="404"/>
      <c r="L4" s="408"/>
    </row>
    <row r="5" spans="1:12" ht="14.45" customHeight="1" x14ac:dyDescent="0.3">
      <c r="A5" s="394" t="s">
        <v>43</v>
      </c>
      <c r="B5" s="395" t="s">
        <v>102</v>
      </c>
      <c r="C5" s="396" t="s">
        <v>78</v>
      </c>
      <c r="D5" s="397">
        <v>1</v>
      </c>
      <c r="E5" s="398"/>
      <c r="F5" s="407">
        <v>0.1</v>
      </c>
      <c r="G5" s="400" t="s">
        <v>132</v>
      </c>
      <c r="H5" s="401" t="s">
        <v>132</v>
      </c>
      <c r="I5" s="402"/>
      <c r="J5" s="403">
        <v>1</v>
      </c>
      <c r="K5" s="404"/>
      <c r="L5" s="408"/>
    </row>
    <row r="6" spans="1:12" ht="14.45" customHeight="1" x14ac:dyDescent="0.25">
      <c r="A6" s="394" t="s">
        <v>44</v>
      </c>
      <c r="B6" s="395" t="s">
        <v>103</v>
      </c>
      <c r="C6" s="396" t="s">
        <v>79</v>
      </c>
      <c r="D6" s="397">
        <v>1</v>
      </c>
      <c r="E6" s="398"/>
      <c r="F6" s="407">
        <v>0.2</v>
      </c>
      <c r="G6" s="400" t="s">
        <v>132</v>
      </c>
      <c r="H6" s="401" t="s">
        <v>132</v>
      </c>
      <c r="I6" s="402"/>
      <c r="J6" s="403">
        <v>1</v>
      </c>
      <c r="K6" s="404"/>
      <c r="L6" s="408"/>
    </row>
    <row r="7" spans="1:12" ht="14.45" customHeight="1" x14ac:dyDescent="0.3">
      <c r="A7" s="394" t="s">
        <v>45</v>
      </c>
      <c r="B7" s="395" t="s">
        <v>102</v>
      </c>
      <c r="C7" s="396" t="s">
        <v>78</v>
      </c>
      <c r="D7" s="397">
        <v>1</v>
      </c>
      <c r="E7" s="398">
        <v>1</v>
      </c>
      <c r="F7" s="407">
        <v>0.5</v>
      </c>
      <c r="G7" s="400" t="s">
        <v>132</v>
      </c>
      <c r="H7" s="401" t="s">
        <v>132</v>
      </c>
      <c r="I7" s="402"/>
      <c r="J7" s="403">
        <v>1</v>
      </c>
      <c r="K7" s="404"/>
      <c r="L7" s="408"/>
    </row>
    <row r="8" spans="1:12" ht="14.45" customHeight="1" x14ac:dyDescent="0.3">
      <c r="A8" s="394" t="s">
        <v>76</v>
      </c>
      <c r="B8" s="395" t="s">
        <v>102</v>
      </c>
      <c r="C8" s="396" t="s">
        <v>78</v>
      </c>
      <c r="D8" s="397">
        <v>1</v>
      </c>
      <c r="E8" s="398">
        <v>0.5</v>
      </c>
      <c r="F8" s="407">
        <v>0.3</v>
      </c>
      <c r="G8" s="400" t="s">
        <v>132</v>
      </c>
      <c r="H8" s="401" t="s">
        <v>132</v>
      </c>
      <c r="I8" s="402"/>
      <c r="J8" s="403">
        <v>1</v>
      </c>
      <c r="K8" s="404"/>
      <c r="L8" s="408"/>
    </row>
    <row r="9" spans="1:12" ht="14.45" customHeight="1" x14ac:dyDescent="0.25">
      <c r="A9" s="394" t="s">
        <v>46</v>
      </c>
      <c r="B9" s="395" t="s">
        <v>103</v>
      </c>
      <c r="C9" s="396" t="s">
        <v>79</v>
      </c>
      <c r="D9" s="397">
        <v>1</v>
      </c>
      <c r="E9" s="398"/>
      <c r="F9" s="407">
        <v>0.2</v>
      </c>
      <c r="G9" s="400" t="s">
        <v>132</v>
      </c>
      <c r="H9" s="401" t="s">
        <v>132</v>
      </c>
      <c r="I9" s="402"/>
      <c r="J9" s="403">
        <v>1</v>
      </c>
      <c r="K9" s="404"/>
      <c r="L9" s="408"/>
    </row>
    <row r="10" spans="1:12" ht="14.45" customHeight="1" x14ac:dyDescent="0.25">
      <c r="A10" s="394" t="s">
        <v>47</v>
      </c>
      <c r="B10" s="395" t="s">
        <v>103</v>
      </c>
      <c r="C10" s="396" t="s">
        <v>79</v>
      </c>
      <c r="D10" s="397">
        <v>1</v>
      </c>
      <c r="E10" s="398"/>
      <c r="F10" s="407">
        <v>0.2</v>
      </c>
      <c r="G10" s="400" t="s">
        <v>132</v>
      </c>
      <c r="H10" s="401" t="s">
        <v>132</v>
      </c>
      <c r="I10" s="402"/>
      <c r="J10" s="403">
        <v>1</v>
      </c>
      <c r="K10" s="404"/>
      <c r="L10" s="408"/>
    </row>
    <row r="11" spans="1:12" ht="14.45" customHeight="1" x14ac:dyDescent="0.25">
      <c r="A11" s="394" t="s">
        <v>48</v>
      </c>
      <c r="B11" s="395" t="s">
        <v>101</v>
      </c>
      <c r="C11" s="396" t="s">
        <v>77</v>
      </c>
      <c r="D11" s="397">
        <v>100</v>
      </c>
      <c r="E11" s="398"/>
      <c r="F11" s="407">
        <v>1</v>
      </c>
      <c r="G11" s="400" t="s">
        <v>132</v>
      </c>
      <c r="H11" s="401" t="s">
        <v>132</v>
      </c>
      <c r="I11" s="402"/>
      <c r="J11" s="403">
        <v>1</v>
      </c>
      <c r="K11" s="404"/>
      <c r="L11" s="408"/>
    </row>
    <row r="12" spans="1:12" ht="14.45" customHeight="1" x14ac:dyDescent="0.25">
      <c r="A12" s="394" t="s">
        <v>49</v>
      </c>
      <c r="B12" s="395" t="s">
        <v>101</v>
      </c>
      <c r="C12" s="396" t="s">
        <v>77</v>
      </c>
      <c r="D12" s="397">
        <v>100</v>
      </c>
      <c r="E12" s="398"/>
      <c r="F12" s="407">
        <v>1</v>
      </c>
      <c r="G12" s="400" t="s">
        <v>132</v>
      </c>
      <c r="H12" s="401" t="s">
        <v>132</v>
      </c>
      <c r="I12" s="402"/>
      <c r="J12" s="403">
        <v>1</v>
      </c>
      <c r="K12" s="404"/>
      <c r="L12" s="408"/>
    </row>
    <row r="13" spans="1:12" ht="14.45" customHeight="1" x14ac:dyDescent="0.25">
      <c r="A13" s="394" t="s">
        <v>50</v>
      </c>
      <c r="B13" s="395" t="s">
        <v>103</v>
      </c>
      <c r="C13" s="396" t="s">
        <v>79</v>
      </c>
      <c r="D13" s="397">
        <v>1</v>
      </c>
      <c r="E13" s="398"/>
      <c r="F13" s="407">
        <v>0.3</v>
      </c>
      <c r="G13" s="400" t="s">
        <v>130</v>
      </c>
      <c r="H13" s="401" t="s">
        <v>104</v>
      </c>
      <c r="I13" s="402" t="s">
        <v>129</v>
      </c>
      <c r="J13" s="403">
        <v>1</v>
      </c>
      <c r="K13" s="404"/>
      <c r="L13" s="408">
        <v>0.3</v>
      </c>
    </row>
    <row r="14" spans="1:12" ht="14.45" customHeight="1" x14ac:dyDescent="0.25">
      <c r="A14" s="394" t="s">
        <v>51</v>
      </c>
      <c r="B14" s="395" t="s">
        <v>105</v>
      </c>
      <c r="C14" s="396" t="s">
        <v>80</v>
      </c>
      <c r="D14" s="397">
        <v>1</v>
      </c>
      <c r="E14" s="398"/>
      <c r="F14" s="407">
        <v>0.1</v>
      </c>
      <c r="G14" s="400" t="s">
        <v>132</v>
      </c>
      <c r="H14" s="401" t="s">
        <v>132</v>
      </c>
      <c r="I14" s="402"/>
      <c r="J14" s="403">
        <v>1</v>
      </c>
      <c r="K14" s="404"/>
      <c r="L14" s="408"/>
    </row>
    <row r="15" spans="1:12" ht="14.45" customHeight="1" x14ac:dyDescent="0.25">
      <c r="A15" s="394" t="s">
        <v>52</v>
      </c>
      <c r="B15" s="395" t="s">
        <v>106</v>
      </c>
      <c r="C15" s="396" t="s">
        <v>88</v>
      </c>
      <c r="D15" s="397">
        <v>100</v>
      </c>
      <c r="E15" s="398"/>
      <c r="F15" s="407">
        <v>0.1</v>
      </c>
      <c r="G15" s="400" t="s">
        <v>132</v>
      </c>
      <c r="H15" s="401" t="s">
        <v>132</v>
      </c>
      <c r="I15" s="402"/>
      <c r="J15" s="403">
        <v>1</v>
      </c>
      <c r="K15" s="404"/>
      <c r="L15" s="408"/>
    </row>
    <row r="16" spans="1:12" ht="14.45" customHeight="1" x14ac:dyDescent="0.3">
      <c r="A16" s="394" t="s">
        <v>53</v>
      </c>
      <c r="B16" s="395" t="s">
        <v>107</v>
      </c>
      <c r="C16" s="396" t="s">
        <v>81</v>
      </c>
      <c r="D16" s="397">
        <v>1</v>
      </c>
      <c r="E16" s="398">
        <v>1</v>
      </c>
      <c r="F16" s="407">
        <v>0.2</v>
      </c>
      <c r="G16" s="400" t="s">
        <v>132</v>
      </c>
      <c r="H16" s="401" t="s">
        <v>132</v>
      </c>
      <c r="I16" s="402"/>
      <c r="J16" s="403">
        <v>1</v>
      </c>
      <c r="K16" s="404"/>
      <c r="L16" s="408"/>
    </row>
    <row r="17" spans="1:12" ht="14.45" customHeight="1" x14ac:dyDescent="0.3">
      <c r="A17" s="394" t="s">
        <v>54</v>
      </c>
      <c r="B17" s="395" t="s">
        <v>107</v>
      </c>
      <c r="C17" s="396" t="s">
        <v>81</v>
      </c>
      <c r="D17" s="397">
        <v>1</v>
      </c>
      <c r="E17" s="398">
        <v>1</v>
      </c>
      <c r="F17" s="407">
        <v>0.2</v>
      </c>
      <c r="G17" s="400" t="s">
        <v>132</v>
      </c>
      <c r="H17" s="401" t="s">
        <v>132</v>
      </c>
      <c r="I17" s="402"/>
      <c r="J17" s="403">
        <v>1</v>
      </c>
      <c r="K17" s="404"/>
      <c r="L17" s="408"/>
    </row>
    <row r="18" spans="1:12" ht="14.45" customHeight="1" x14ac:dyDescent="0.25">
      <c r="A18" s="394" t="s">
        <v>55</v>
      </c>
      <c r="B18" s="395" t="s">
        <v>108</v>
      </c>
      <c r="C18" s="396" t="s">
        <v>82</v>
      </c>
      <c r="D18" s="397">
        <v>1</v>
      </c>
      <c r="E18" s="398">
        <v>1</v>
      </c>
      <c r="F18" s="407">
        <v>0.2</v>
      </c>
      <c r="G18" s="400" t="s">
        <v>132</v>
      </c>
      <c r="H18" s="401" t="s">
        <v>132</v>
      </c>
      <c r="I18" s="402"/>
      <c r="J18" s="403">
        <v>1</v>
      </c>
      <c r="K18" s="404"/>
      <c r="L18" s="408"/>
    </row>
    <row r="19" spans="1:12" ht="14.45" customHeight="1" x14ac:dyDescent="0.25">
      <c r="A19" s="394" t="s">
        <v>56</v>
      </c>
      <c r="B19" s="395" t="s">
        <v>109</v>
      </c>
      <c r="C19" s="396" t="s">
        <v>83</v>
      </c>
      <c r="D19" s="397">
        <v>1</v>
      </c>
      <c r="E19" s="398">
        <v>0.3</v>
      </c>
      <c r="F19" s="407"/>
      <c r="G19" s="400" t="s">
        <v>131</v>
      </c>
      <c r="H19" s="401" t="s">
        <v>110</v>
      </c>
      <c r="I19" s="402" t="s">
        <v>85</v>
      </c>
      <c r="J19" s="403">
        <v>1</v>
      </c>
      <c r="K19" s="404">
        <v>0.1</v>
      </c>
      <c r="L19" s="408"/>
    </row>
    <row r="20" spans="1:12" ht="14.45" customHeight="1" x14ac:dyDescent="0.25">
      <c r="A20" s="394" t="s">
        <v>57</v>
      </c>
      <c r="B20" s="395" t="s">
        <v>111</v>
      </c>
      <c r="C20" s="396" t="s">
        <v>84</v>
      </c>
      <c r="D20" s="397">
        <v>1</v>
      </c>
      <c r="E20" s="398">
        <v>0.4</v>
      </c>
      <c r="F20" s="407"/>
      <c r="G20" s="400" t="s">
        <v>132</v>
      </c>
      <c r="H20" s="401" t="s">
        <v>132</v>
      </c>
      <c r="I20" s="402"/>
      <c r="J20" s="403">
        <v>1</v>
      </c>
      <c r="K20" s="404"/>
      <c r="L20" s="408"/>
    </row>
    <row r="21" spans="1:12" ht="14.45" customHeight="1" x14ac:dyDescent="0.25">
      <c r="A21" s="394" t="s">
        <v>58</v>
      </c>
      <c r="B21" s="395" t="s">
        <v>103</v>
      </c>
      <c r="C21" s="396" t="s">
        <v>79</v>
      </c>
      <c r="D21" s="397">
        <v>1</v>
      </c>
      <c r="E21" s="409">
        <v>0.12</v>
      </c>
      <c r="F21" s="407"/>
      <c r="G21" s="400" t="s">
        <v>132</v>
      </c>
      <c r="H21" s="401" t="s">
        <v>132</v>
      </c>
      <c r="I21" s="402"/>
      <c r="J21" s="403">
        <v>1</v>
      </c>
      <c r="K21" s="410"/>
      <c r="L21" s="408"/>
    </row>
    <row r="22" spans="1:12" ht="14.45" customHeight="1" x14ac:dyDescent="0.25">
      <c r="A22" s="394" t="s">
        <v>59</v>
      </c>
      <c r="B22" s="395" t="s">
        <v>112</v>
      </c>
      <c r="C22" s="396" t="s">
        <v>89</v>
      </c>
      <c r="D22" s="397">
        <v>100</v>
      </c>
      <c r="E22" s="411"/>
      <c r="F22" s="407">
        <v>2</v>
      </c>
      <c r="G22" s="400" t="s">
        <v>131</v>
      </c>
      <c r="H22" s="401" t="s">
        <v>113</v>
      </c>
      <c r="I22" s="402" t="s">
        <v>86</v>
      </c>
      <c r="J22" s="403">
        <v>1</v>
      </c>
      <c r="K22" s="412"/>
      <c r="L22" s="408">
        <v>0.1</v>
      </c>
    </row>
    <row r="23" spans="1:12" ht="14.45" customHeight="1" x14ac:dyDescent="0.25">
      <c r="A23" s="394" t="s">
        <v>60</v>
      </c>
      <c r="B23" s="395" t="s">
        <v>114</v>
      </c>
      <c r="C23" s="396" t="s">
        <v>87</v>
      </c>
      <c r="D23" s="397">
        <v>1</v>
      </c>
      <c r="E23" s="398"/>
      <c r="F23" s="407">
        <v>0.2</v>
      </c>
      <c r="G23" s="400" t="s">
        <v>131</v>
      </c>
      <c r="H23" s="401" t="s">
        <v>115</v>
      </c>
      <c r="I23" s="402" t="s">
        <v>86</v>
      </c>
      <c r="J23" s="403">
        <v>1</v>
      </c>
      <c r="K23" s="404"/>
      <c r="L23" s="408">
        <v>0.1</v>
      </c>
    </row>
    <row r="24" spans="1:12" ht="14.45" customHeight="1" x14ac:dyDescent="0.25">
      <c r="A24" s="394" t="s">
        <v>61</v>
      </c>
      <c r="B24" s="395" t="s">
        <v>106</v>
      </c>
      <c r="C24" s="396" t="s">
        <v>88</v>
      </c>
      <c r="D24" s="397">
        <v>100</v>
      </c>
      <c r="E24" s="398"/>
      <c r="F24" s="407">
        <v>0.4</v>
      </c>
      <c r="G24" s="400" t="s">
        <v>132</v>
      </c>
      <c r="H24" s="401" t="s">
        <v>132</v>
      </c>
      <c r="I24" s="402"/>
      <c r="J24" s="403">
        <v>1</v>
      </c>
      <c r="K24" s="404"/>
      <c r="L24" s="408"/>
    </row>
    <row r="25" spans="1:12" ht="14.45" customHeight="1" x14ac:dyDescent="0.25">
      <c r="A25" s="394" t="s">
        <v>62</v>
      </c>
      <c r="B25" s="395" t="s">
        <v>116</v>
      </c>
      <c r="C25" s="396" t="s">
        <v>90</v>
      </c>
      <c r="D25" s="397">
        <v>100</v>
      </c>
      <c r="E25" s="398"/>
      <c r="F25" s="407">
        <v>2</v>
      </c>
      <c r="G25" s="400" t="s">
        <v>131</v>
      </c>
      <c r="H25" s="401" t="s">
        <v>115</v>
      </c>
      <c r="I25" s="402" t="s">
        <v>86</v>
      </c>
      <c r="J25" s="403">
        <v>1</v>
      </c>
      <c r="K25" s="404"/>
      <c r="L25" s="408">
        <v>0.1</v>
      </c>
    </row>
    <row r="26" spans="1:12" ht="14.45" customHeight="1" x14ac:dyDescent="0.25">
      <c r="A26" s="394" t="s">
        <v>63</v>
      </c>
      <c r="B26" s="395" t="s">
        <v>114</v>
      </c>
      <c r="C26" s="396" t="s">
        <v>87</v>
      </c>
      <c r="D26" s="397">
        <v>1</v>
      </c>
      <c r="E26" s="398"/>
      <c r="F26" s="407">
        <v>0.3</v>
      </c>
      <c r="G26" s="400" t="s">
        <v>132</v>
      </c>
      <c r="H26" s="401" t="s">
        <v>132</v>
      </c>
      <c r="I26" s="402"/>
      <c r="J26" s="403">
        <v>1</v>
      </c>
      <c r="K26" s="404"/>
      <c r="L26" s="408"/>
    </row>
    <row r="27" spans="1:12" ht="14.45" customHeight="1" x14ac:dyDescent="0.25">
      <c r="A27" s="394" t="s">
        <v>64</v>
      </c>
      <c r="B27" s="395" t="s">
        <v>101</v>
      </c>
      <c r="C27" s="396" t="s">
        <v>91</v>
      </c>
      <c r="D27" s="397">
        <v>100</v>
      </c>
      <c r="E27" s="398"/>
      <c r="F27" s="407">
        <v>0.4</v>
      </c>
      <c r="G27" s="400" t="s">
        <v>131</v>
      </c>
      <c r="H27" s="401" t="s">
        <v>115</v>
      </c>
      <c r="I27" s="402" t="s">
        <v>86</v>
      </c>
      <c r="J27" s="403">
        <v>1</v>
      </c>
      <c r="K27" s="404"/>
      <c r="L27" s="408">
        <v>0.1</v>
      </c>
    </row>
    <row r="28" spans="1:12" s="419" customFormat="1" ht="14.45" customHeight="1" x14ac:dyDescent="0.25">
      <c r="A28" s="413" t="s">
        <v>65</v>
      </c>
      <c r="B28" s="414" t="s">
        <v>115</v>
      </c>
      <c r="C28" s="415" t="s">
        <v>86</v>
      </c>
      <c r="D28" s="416">
        <v>1</v>
      </c>
      <c r="E28" s="417"/>
      <c r="F28" s="418">
        <v>0.15</v>
      </c>
      <c r="G28" s="400" t="s">
        <v>132</v>
      </c>
      <c r="H28" s="401" t="s">
        <v>132</v>
      </c>
      <c r="I28" s="402"/>
      <c r="J28" s="403">
        <v>1</v>
      </c>
      <c r="K28" s="404"/>
      <c r="L28" s="405"/>
    </row>
    <row r="29" spans="1:12" ht="14.45" customHeight="1" x14ac:dyDescent="0.25">
      <c r="A29" s="394" t="s">
        <v>66</v>
      </c>
      <c r="B29" s="395" t="s">
        <v>117</v>
      </c>
      <c r="C29" s="396" t="s">
        <v>92</v>
      </c>
      <c r="D29" s="397">
        <v>1</v>
      </c>
      <c r="E29" s="398"/>
      <c r="F29" s="407">
        <v>2</v>
      </c>
      <c r="G29" s="400" t="s">
        <v>131</v>
      </c>
      <c r="H29" s="401" t="s">
        <v>115</v>
      </c>
      <c r="I29" s="402" t="s">
        <v>86</v>
      </c>
      <c r="J29" s="403">
        <v>1</v>
      </c>
      <c r="K29" s="404"/>
      <c r="L29" s="408">
        <v>0.1</v>
      </c>
    </row>
    <row r="30" spans="1:12" ht="14.45" customHeight="1" x14ac:dyDescent="0.25">
      <c r="A30" s="394" t="s">
        <v>67</v>
      </c>
      <c r="B30" s="395" t="s">
        <v>118</v>
      </c>
      <c r="C30" s="396" t="s">
        <v>93</v>
      </c>
      <c r="D30" s="397">
        <v>1</v>
      </c>
      <c r="E30" s="398"/>
      <c r="F30" s="407">
        <v>0.5</v>
      </c>
      <c r="G30" s="400" t="s">
        <v>132</v>
      </c>
      <c r="H30" s="401" t="s">
        <v>132</v>
      </c>
      <c r="I30" s="402"/>
      <c r="J30" s="403">
        <v>1</v>
      </c>
      <c r="K30" s="404"/>
      <c r="L30" s="408"/>
    </row>
    <row r="31" spans="1:12" ht="14.45" customHeight="1" x14ac:dyDescent="0.25">
      <c r="A31" s="394" t="s">
        <v>70</v>
      </c>
      <c r="B31" s="395"/>
      <c r="C31" s="396" t="s">
        <v>94</v>
      </c>
      <c r="D31" s="397">
        <v>1</v>
      </c>
      <c r="E31" s="398"/>
      <c r="F31" s="407">
        <v>5</v>
      </c>
      <c r="G31" s="400" t="s">
        <v>132</v>
      </c>
      <c r="H31" s="401" t="s">
        <v>132</v>
      </c>
      <c r="I31" s="402"/>
      <c r="J31" s="403">
        <v>1</v>
      </c>
      <c r="K31" s="404"/>
      <c r="L31" s="408"/>
    </row>
    <row r="32" spans="1:12" ht="14.45" customHeight="1" x14ac:dyDescent="0.25">
      <c r="A32" s="394" t="s">
        <v>68</v>
      </c>
      <c r="B32" s="395" t="s">
        <v>103</v>
      </c>
      <c r="C32" s="396" t="s">
        <v>79</v>
      </c>
      <c r="D32" s="397">
        <v>1</v>
      </c>
      <c r="E32" s="398"/>
      <c r="F32" s="407">
        <v>0.3</v>
      </c>
      <c r="G32" s="400" t="s">
        <v>130</v>
      </c>
      <c r="H32" s="401" t="s">
        <v>119</v>
      </c>
      <c r="I32" s="402" t="s">
        <v>120</v>
      </c>
      <c r="J32" s="403">
        <v>1</v>
      </c>
      <c r="K32" s="404"/>
      <c r="L32" s="408">
        <v>0.3</v>
      </c>
    </row>
    <row r="33" spans="1:12" ht="14.45" customHeight="1" x14ac:dyDescent="0.25">
      <c r="A33" s="394" t="s">
        <v>69</v>
      </c>
      <c r="B33" s="395"/>
      <c r="C33" s="396" t="s">
        <v>94</v>
      </c>
      <c r="D33" s="397">
        <v>1</v>
      </c>
      <c r="E33" s="398"/>
      <c r="F33" s="407">
        <v>6</v>
      </c>
      <c r="G33" s="400" t="s">
        <v>132</v>
      </c>
      <c r="H33" s="401" t="s">
        <v>132</v>
      </c>
      <c r="I33" s="402"/>
      <c r="J33" s="403">
        <v>1</v>
      </c>
      <c r="K33" s="404"/>
      <c r="L33" s="408"/>
    </row>
    <row r="34" spans="1:12" ht="14.45" customHeight="1" x14ac:dyDescent="0.25">
      <c r="A34" s="394" t="s">
        <v>71</v>
      </c>
      <c r="B34" s="395" t="s">
        <v>121</v>
      </c>
      <c r="C34" s="396" t="s">
        <v>95</v>
      </c>
      <c r="D34" s="397">
        <v>1</v>
      </c>
      <c r="E34" s="398"/>
      <c r="F34" s="407">
        <v>1</v>
      </c>
      <c r="G34" s="400" t="s">
        <v>132</v>
      </c>
      <c r="H34" s="401" t="s">
        <v>132</v>
      </c>
      <c r="I34" s="402"/>
      <c r="J34" s="403">
        <v>1</v>
      </c>
      <c r="K34" s="404"/>
      <c r="L34" s="408"/>
    </row>
    <row r="35" spans="1:12" ht="14.45" customHeight="1" x14ac:dyDescent="0.25">
      <c r="A35" s="394" t="s">
        <v>96</v>
      </c>
      <c r="B35" s="395" t="s">
        <v>122</v>
      </c>
      <c r="C35" s="396" t="s">
        <v>97</v>
      </c>
      <c r="D35" s="397">
        <v>1</v>
      </c>
      <c r="E35" s="398"/>
      <c r="F35" s="407">
        <v>2</v>
      </c>
      <c r="G35" s="400" t="s">
        <v>132</v>
      </c>
      <c r="H35" s="401" t="s">
        <v>132</v>
      </c>
      <c r="I35" s="402"/>
      <c r="J35" s="403">
        <v>1</v>
      </c>
      <c r="K35" s="404"/>
      <c r="L35" s="408"/>
    </row>
    <row r="36" spans="1:12" ht="14.45" customHeight="1" x14ac:dyDescent="0.25">
      <c r="A36" s="394" t="s">
        <v>72</v>
      </c>
      <c r="B36" s="395" t="s">
        <v>123</v>
      </c>
      <c r="C36" s="396" t="s">
        <v>98</v>
      </c>
      <c r="D36" s="397">
        <v>1</v>
      </c>
      <c r="E36" s="398"/>
      <c r="F36" s="407">
        <v>0.5</v>
      </c>
      <c r="G36" s="400" t="s">
        <v>132</v>
      </c>
      <c r="H36" s="401" t="s">
        <v>132</v>
      </c>
      <c r="I36" s="402"/>
      <c r="J36" s="403">
        <v>1</v>
      </c>
      <c r="K36" s="404"/>
      <c r="L36" s="408"/>
    </row>
    <row r="37" spans="1:12" ht="14.45" customHeight="1" thickBot="1" x14ac:dyDescent="0.3">
      <c r="A37" s="420" t="s">
        <v>99</v>
      </c>
      <c r="B37" s="421" t="s">
        <v>124</v>
      </c>
      <c r="C37" s="422" t="s">
        <v>100</v>
      </c>
      <c r="D37" s="423">
        <v>1</v>
      </c>
      <c r="E37" s="424"/>
      <c r="F37" s="425">
        <v>0.3</v>
      </c>
      <c r="G37" s="426" t="s">
        <v>132</v>
      </c>
      <c r="H37" s="427" t="s">
        <v>132</v>
      </c>
      <c r="I37" s="428"/>
      <c r="J37" s="429">
        <v>1</v>
      </c>
      <c r="K37" s="430"/>
      <c r="L37" s="431"/>
    </row>
    <row r="38" spans="1:12" s="432" customFormat="1" ht="15.75" thickTop="1" x14ac:dyDescent="0.25">
      <c r="D38" s="433"/>
      <c r="E38" s="434"/>
      <c r="F38" s="434"/>
      <c r="G38" s="435"/>
      <c r="H38" s="436"/>
      <c r="I38" s="436"/>
      <c r="J38" s="435"/>
      <c r="K38" s="437"/>
      <c r="L38" s="437"/>
    </row>
  </sheetData>
  <sheetProtection selectLockedCells="1" selectUnlockedCells="1"/>
  <mergeCells count="2">
    <mergeCell ref="B2:D2"/>
    <mergeCell ref="H2:J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baseColWidth="10" defaultColWidth="11.5703125" defaultRowHeight="15" x14ac:dyDescent="0.25"/>
  <cols>
    <col min="1" max="1" width="14.7109375" style="1" bestFit="1" customWidth="1"/>
    <col min="2" max="2" width="7.28515625" style="1" customWidth="1"/>
    <col min="3" max="16384" width="11.5703125" style="1"/>
  </cols>
  <sheetData>
    <row r="1" spans="1:9" ht="15.6" thickTop="1" thickBot="1" x14ac:dyDescent="0.35">
      <c r="A1" s="12"/>
      <c r="B1" s="13"/>
      <c r="C1" s="506" t="s">
        <v>146</v>
      </c>
      <c r="D1" s="506"/>
      <c r="E1" s="506"/>
      <c r="F1" s="506"/>
      <c r="G1" s="506"/>
      <c r="H1" s="507"/>
    </row>
    <row r="2" spans="1:9" x14ac:dyDescent="0.25">
      <c r="A2" s="14"/>
      <c r="B2" s="7" t="s">
        <v>142</v>
      </c>
      <c r="C2" s="508" t="s">
        <v>28</v>
      </c>
      <c r="D2" s="509"/>
      <c r="E2" s="510" t="s">
        <v>33</v>
      </c>
      <c r="F2" s="509"/>
      <c r="G2" s="510" t="s">
        <v>143</v>
      </c>
      <c r="H2" s="511"/>
    </row>
    <row r="3" spans="1:9" ht="45" x14ac:dyDescent="0.25">
      <c r="A3" s="15" t="s">
        <v>147</v>
      </c>
      <c r="B3" s="8"/>
      <c r="C3" s="10" t="s">
        <v>144</v>
      </c>
      <c r="D3" s="4" t="s">
        <v>145</v>
      </c>
      <c r="E3" s="3" t="s">
        <v>144</v>
      </c>
      <c r="F3" s="4" t="s">
        <v>145</v>
      </c>
      <c r="G3" s="3" t="s">
        <v>144</v>
      </c>
      <c r="H3" s="16" t="s">
        <v>145</v>
      </c>
    </row>
    <row r="4" spans="1:9" ht="22.9" customHeight="1" x14ac:dyDescent="0.3">
      <c r="A4" s="17" t="s">
        <v>138</v>
      </c>
      <c r="B4" s="9"/>
      <c r="C4" s="11">
        <v>0.4</v>
      </c>
      <c r="D4" s="6">
        <v>0.6</v>
      </c>
      <c r="E4" s="5">
        <v>0.2</v>
      </c>
      <c r="F4" s="6">
        <v>0.3</v>
      </c>
      <c r="G4" s="5">
        <v>0.3</v>
      </c>
      <c r="H4" s="18">
        <v>0.45</v>
      </c>
    </row>
    <row r="5" spans="1:9" ht="22.9" customHeight="1" x14ac:dyDescent="0.3">
      <c r="A5" s="17" t="s">
        <v>139</v>
      </c>
      <c r="B5" s="9"/>
      <c r="C5" s="11">
        <v>0.55000000000000004</v>
      </c>
      <c r="D5" s="6">
        <v>0.8</v>
      </c>
      <c r="E5" s="5">
        <v>0.3</v>
      </c>
      <c r="F5" s="6">
        <v>0.45</v>
      </c>
      <c r="G5" s="5">
        <v>0.45</v>
      </c>
      <c r="H5" s="18">
        <v>0.6</v>
      </c>
    </row>
    <row r="6" spans="1:9" ht="22.9" customHeight="1" x14ac:dyDescent="0.3">
      <c r="A6" s="17" t="s">
        <v>141</v>
      </c>
      <c r="B6" s="9"/>
      <c r="C6" s="11">
        <v>0.7</v>
      </c>
      <c r="D6" s="6">
        <v>1.1000000000000001</v>
      </c>
      <c r="E6" s="5">
        <v>0.45</v>
      </c>
      <c r="F6" s="6">
        <v>0.9</v>
      </c>
      <c r="G6" s="5">
        <v>0.5</v>
      </c>
      <c r="H6" s="18">
        <v>1</v>
      </c>
    </row>
    <row r="7" spans="1:9" ht="22.9" customHeight="1" thickBot="1" x14ac:dyDescent="0.35">
      <c r="A7" s="19" t="s">
        <v>140</v>
      </c>
      <c r="B7" s="20"/>
      <c r="C7" s="21">
        <v>1</v>
      </c>
      <c r="D7" s="22">
        <v>1.2</v>
      </c>
      <c r="E7" s="23">
        <v>0.9</v>
      </c>
      <c r="F7" s="22">
        <v>1.1000000000000001</v>
      </c>
      <c r="G7" s="23">
        <v>0.9</v>
      </c>
      <c r="H7" s="24">
        <v>1.1000000000000001</v>
      </c>
    </row>
    <row r="8" spans="1:9" thickTop="1" x14ac:dyDescent="0.3"/>
    <row r="9" spans="1:9" s="2" customFormat="1" ht="14.45" x14ac:dyDescent="0.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6"/>
    </row>
  </sheetData>
  <sheetProtection selectLockedCells="1" selectUnlockedCells="1"/>
  <mergeCells count="4">
    <mergeCell ref="C1:H1"/>
    <mergeCell ref="C2:D2"/>
    <mergeCell ref="E2:F2"/>
    <mergeCell ref="G2:H2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PP-Berechnung</vt:lpstr>
      <vt:lpstr>Richtwerte für das Angebot</vt:lpstr>
      <vt:lpstr>Gabelwerte massgeblicher Bedarf</vt:lpstr>
      <vt:lpstr>Tabelle1</vt:lpstr>
      <vt:lpstr>'PP-Berechnung'!Druckbereich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Thomas</dc:creator>
  <cp:lastModifiedBy>Kägi Jeanne</cp:lastModifiedBy>
  <cp:lastPrinted>2016-10-17T11:12:14Z</cp:lastPrinted>
  <dcterms:created xsi:type="dcterms:W3CDTF">2016-10-17T09:28:27Z</dcterms:created>
  <dcterms:modified xsi:type="dcterms:W3CDTF">2017-12-22T13:30:07Z</dcterms:modified>
</cp:coreProperties>
</file>