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stadtwerkewetzikon-my.sharepoint.com/personal/sabrina_wagner_stadtwerke-wetzikon_ch/Documents/Desktop/"/>
    </mc:Choice>
  </mc:AlternateContent>
  <xr:revisionPtr revIDLastSave="0" documentId="14_{25A95D01-5D94-49D0-8495-221801E97D5B}" xr6:coauthVersionLast="47" xr6:coauthVersionMax="47" xr10:uidLastSave="{00000000-0000-0000-0000-000000000000}"/>
  <workbookProtection workbookAlgorithmName="SHA-512" workbookHashValue="/LhgYzu+KLqnt3/0k6+o7j7VrgF8OMYZOdoy08k8kYGQSE5CEc6nGtLqwLpz2dnetpUHcxXyo9oIxE5ixDQfJQ==" workbookSaltValue="AXLNqQGhYUP9R/+kF7atUA==" workbookSpinCount="100000" lockStructure="1"/>
  <bookViews>
    <workbookView xWindow="-120" yWindow="-120" windowWidth="29040" windowHeight="17640" xr2:uid="{00000000-000D-0000-FFFF-FFFF00000000}"/>
  </bookViews>
  <sheets>
    <sheet name="Kalkulation" sheetId="1" r:id="rId1"/>
    <sheet name="Tarife" sheetId="5" state="hidden" r:id="rId2"/>
    <sheet name="Drop Down" sheetId="2" state="hidden" r:id="rId3"/>
    <sheet name="Tabelle3" sheetId="3" r:id="rId4"/>
    <sheet name="Tabelle4 " sheetId="4" r:id="rId5"/>
  </sheets>
  <definedNames>
    <definedName name="_xlnm.Print_Area" localSheetId="0">Kalkulation!$A$1:$M$55</definedName>
    <definedName name="Jahr">'Drop Down'!$C$4:$C$5</definedName>
    <definedName name="Periode">'Drop Down'!$A$4:$A$6</definedName>
    <definedName name="Tarifart">'Drop Down'!$B$4:$B$7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A12" i="1"/>
  <c r="I17" i="1"/>
  <c r="I14" i="1"/>
  <c r="I13" i="1"/>
  <c r="I12" i="1"/>
  <c r="F10" i="1"/>
  <c r="D37" i="1" l="1"/>
  <c r="D38" i="1" s="1"/>
  <c r="D36" i="1"/>
  <c r="I23" i="1" l="1"/>
  <c r="A5" i="1" l="1"/>
  <c r="D34" i="1" l="1"/>
  <c r="D33" i="1"/>
  <c r="D28" i="1"/>
  <c r="D27" i="1"/>
  <c r="G23" i="1" l="1"/>
  <c r="G12" i="1" l="1"/>
  <c r="A1" i="1"/>
  <c r="D35" i="1" l="1"/>
  <c r="D14" i="1"/>
  <c r="D13" i="1"/>
  <c r="F38" i="1"/>
  <c r="F35" i="1"/>
  <c r="F43" i="1"/>
  <c r="F42" i="1"/>
  <c r="F41" i="1"/>
  <c r="C54" i="5"/>
  <c r="C53" i="5"/>
  <c r="C52" i="5"/>
  <c r="C50" i="5"/>
  <c r="C49" i="5"/>
  <c r="E47" i="5"/>
  <c r="A37" i="5" l="1"/>
  <c r="A27" i="5"/>
  <c r="A17" i="5"/>
  <c r="D37" i="5"/>
  <c r="D27" i="5"/>
  <c r="D17" i="5"/>
  <c r="D47" i="5" s="1"/>
  <c r="F34" i="1" l="1"/>
  <c r="F33" i="1"/>
  <c r="F32" i="1"/>
  <c r="F31" i="1"/>
  <c r="G31" i="1" s="1"/>
  <c r="F28" i="1"/>
  <c r="F27" i="1"/>
  <c r="I31" i="1" l="1"/>
  <c r="D31" i="1" s="1"/>
  <c r="C45" i="5"/>
  <c r="C44" i="5"/>
  <c r="C43" i="5"/>
  <c r="C42" i="5"/>
  <c r="C40" i="5"/>
  <c r="C39" i="5"/>
  <c r="C35" i="5"/>
  <c r="C34" i="5"/>
  <c r="C33" i="5"/>
  <c r="C32" i="5"/>
  <c r="C30" i="5"/>
  <c r="C29" i="5"/>
  <c r="C25" i="5"/>
  <c r="C24" i="5"/>
  <c r="C23" i="5"/>
  <c r="C22" i="5"/>
  <c r="C20" i="5"/>
  <c r="C19" i="5"/>
  <c r="C15" i="5"/>
  <c r="C14" i="5"/>
  <c r="C13" i="5"/>
  <c r="C12" i="5"/>
  <c r="C10" i="5"/>
  <c r="C9" i="5"/>
  <c r="G38" i="1" s="1"/>
  <c r="I38" i="1" s="1"/>
  <c r="G27" i="1" l="1"/>
  <c r="I27" i="1" s="1"/>
  <c r="G32" i="1"/>
  <c r="I32" i="1" s="1"/>
  <c r="G41" i="1"/>
  <c r="I41" i="1" s="1"/>
  <c r="G35" i="1"/>
  <c r="G34" i="1"/>
  <c r="G33" i="1"/>
  <c r="G42" i="1"/>
  <c r="G43" i="1"/>
  <c r="G28" i="1"/>
  <c r="I43" i="1" l="1"/>
  <c r="I42" i="1"/>
  <c r="I35" i="1"/>
  <c r="I28" i="1"/>
  <c r="I26" i="1" s="1"/>
  <c r="I34" i="1"/>
  <c r="I33" i="1"/>
  <c r="I40" i="1" l="1"/>
  <c r="L40" i="1" s="1"/>
  <c r="I30" i="1"/>
  <c r="L26" i="1"/>
  <c r="L30" i="1" l="1"/>
  <c r="I45" i="1"/>
  <c r="L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Corinne Hons</author>
  </authors>
  <commentList>
    <comment ref="A4" authorId="0" shapeId="0" xr:uid="{00000000-0006-0000-0000-000001000000}">
      <text>
        <r>
          <rPr>
            <b/>
            <sz val="9"/>
            <color indexed="81"/>
            <rFont val="Segoe UI"/>
            <family val="2"/>
          </rPr>
          <t>Eingabe</t>
        </r>
        <r>
          <rPr>
            <sz val="9"/>
            <color indexed="81"/>
            <rFont val="Segoe UI"/>
            <family val="2"/>
          </rPr>
          <t xml:space="preserve">
Empfänger Kostenrechner.
</t>
        </r>
      </text>
    </comment>
    <comment ref="G10" authorId="0" shapeId="0" xr:uid="{00000000-0006-0000-0000-000002000000}">
      <text>
        <r>
          <rPr>
            <b/>
            <sz val="9"/>
            <color indexed="81"/>
            <rFont val="Segoe UI"/>
            <family val="2"/>
          </rPr>
          <t>Auswahl</t>
        </r>
        <r>
          <rPr>
            <sz val="9"/>
            <color indexed="81"/>
            <rFont val="Segoe UI"/>
            <family val="2"/>
          </rPr>
          <t xml:space="preserve">
Relevant für die Kalkulation der monatlichen Preiskomponenten wie Leistungs-, Grundpreis, Konzessionsabgabe.</t>
        </r>
      </text>
    </comment>
    <comment ref="G13" authorId="0" shapeId="0" xr:uid="{00000000-0006-0000-0000-000003000000}">
      <text>
        <r>
          <rPr>
            <b/>
            <sz val="9"/>
            <color indexed="81"/>
            <rFont val="Segoe UI"/>
            <family val="2"/>
          </rPr>
          <t>Eingabe</t>
        </r>
        <r>
          <rPr>
            <sz val="9"/>
            <color indexed="81"/>
            <rFont val="Segoe UI"/>
            <family val="2"/>
          </rPr>
          <t xml:space="preserve">
Menge in kWh im Hochtarif (HT) nach gewählter Bezugsperiode. 
HT/NT Aufteilung erforderlich, da unterschiedliche Tarifelemente.
</t>
        </r>
        <r>
          <rPr>
            <b/>
            <sz val="9"/>
            <color indexed="81"/>
            <rFont val="Segoe UI"/>
            <family val="2"/>
          </rPr>
          <t>Tarifzeiten</t>
        </r>
        <r>
          <rPr>
            <sz val="9"/>
            <color indexed="81"/>
            <rFont val="Segoe UI"/>
            <family val="2"/>
          </rPr>
          <t xml:space="preserve">
HT      Mo-Fr      07.00-20.00 Uhr
          Sa             07.00-13.00 Uhr 
NT      übrige Zeit</t>
        </r>
      </text>
    </comment>
    <comment ref="G14" authorId="0" shapeId="0" xr:uid="{00000000-0006-0000-0000-000004000000}">
      <text>
        <r>
          <rPr>
            <b/>
            <sz val="9"/>
            <color indexed="81"/>
            <rFont val="Segoe UI"/>
            <family val="2"/>
          </rPr>
          <t>Eingabe</t>
        </r>
        <r>
          <rPr>
            <sz val="9"/>
            <color indexed="81"/>
            <rFont val="Segoe UI"/>
            <family val="2"/>
          </rPr>
          <t xml:space="preserve">
Menge in kWh im Niedertarif (NT) nach gewählter Bezugsperiode. 
HT/NT Aufteilung erforderlich, da unterschiedliche Tarifelemente.
</t>
        </r>
        <r>
          <rPr>
            <b/>
            <sz val="9"/>
            <color indexed="81"/>
            <rFont val="Segoe UI"/>
            <family val="2"/>
          </rPr>
          <t>Tarifzeiten</t>
        </r>
        <r>
          <rPr>
            <sz val="9"/>
            <color indexed="81"/>
            <rFont val="Segoe UI"/>
            <family val="2"/>
          </rPr>
          <t xml:space="preserve">
HT      Mo-Fr      07.00-20.00 Uhr
          Sa             07.00-13.00 Uhr 
NT      übrige Zeit</t>
        </r>
      </text>
    </comment>
    <comment ref="G16" authorId="0" shapeId="0" xr:uid="{00000000-0006-0000-0000-000005000000}">
      <text>
        <r>
          <rPr>
            <b/>
            <sz val="9"/>
            <color indexed="81"/>
            <rFont val="Segoe UI"/>
            <family val="2"/>
          </rPr>
          <t>Eingabe</t>
        </r>
        <r>
          <rPr>
            <sz val="9"/>
            <color indexed="81"/>
            <rFont val="Segoe UI"/>
            <family val="2"/>
          </rPr>
          <t xml:space="preserve">
Maximale Leistung in kW pro Monat.
Preislich relevant für die Tarife S-50, S-100 und S-100 T. 
Im Tarif S-Standard ist die Bepreisung der Leistung im Arbeitspreis enthalten.
</t>
        </r>
        <r>
          <rPr>
            <b/>
            <sz val="9"/>
            <color indexed="81"/>
            <rFont val="Segoe UI"/>
            <family val="2"/>
          </rPr>
          <t>Erläuterung</t>
        </r>
        <r>
          <rPr>
            <sz val="9"/>
            <color indexed="81"/>
            <rFont val="Segoe UI"/>
            <family val="2"/>
          </rPr>
          <t xml:space="preserve">
Als maximale Monatsleistung gilt die während einer 15-minütigen Messperiode gemittelte, höchste Leistung. Es werden nur Leistungsbezüge während der Hochtarifzeit berücksichtigt. Erfolgt die Ablesung quartalsweise, so gilt die höchst erzielte Maximalleistung während dieser Periode als Verrechnungsbasis für das entsprechende Quartal.
</t>
        </r>
        <r>
          <rPr>
            <b/>
            <sz val="9"/>
            <color indexed="81"/>
            <rFont val="Segoe UI"/>
            <family val="2"/>
          </rPr>
          <t>Tarifzeiten</t>
        </r>
        <r>
          <rPr>
            <sz val="9"/>
            <color indexed="81"/>
            <rFont val="Segoe UI"/>
            <family val="2"/>
          </rPr>
          <t xml:space="preserve">
HT      Mo-Fr      07.00-20.00 Uhr
          Sa             07.00-13.00 Uhr 
NT      übrige Zeit
</t>
        </r>
        <r>
          <rPr>
            <b/>
            <sz val="9"/>
            <color indexed="81"/>
            <rFont val="Segoe UI"/>
            <family val="2"/>
          </rPr>
          <t>Hinweis</t>
        </r>
        <r>
          <rPr>
            <sz val="9"/>
            <color indexed="81"/>
            <rFont val="Segoe UI"/>
            <family val="2"/>
          </rPr>
          <t xml:space="preserve">
Bei diesem Kostenrechner wird die eingegebene maximale Leistung in kW pro Monat für die gesamte Bezugsperiode übernommen und entsprechend gleichmässig pro Monat kalkuliert.</t>
        </r>
      </text>
    </comment>
    <comment ref="G17" authorId="0" shapeId="0" xr:uid="{00000000-0006-0000-0000-000006000000}">
      <text>
        <r>
          <rPr>
            <b/>
            <sz val="9"/>
            <color indexed="81"/>
            <rFont val="Segoe UI"/>
            <family val="2"/>
          </rPr>
          <t>Eingabe</t>
        </r>
        <r>
          <rPr>
            <sz val="9"/>
            <color indexed="81"/>
            <rFont val="Segoe UI"/>
            <family val="2"/>
          </rPr>
          <t xml:space="preserve">
Total gemessene Blindenergie während Hochtarif (HT) in kVarh nach gewählter Bezugsperiode.
Preislich relevant für die Tarife S-50, S-100 und S-100 T.
</t>
        </r>
        <r>
          <rPr>
            <b/>
            <sz val="9"/>
            <color indexed="81"/>
            <rFont val="Segoe UI"/>
            <family val="2"/>
          </rPr>
          <t>Erläuterung</t>
        </r>
        <r>
          <rPr>
            <sz val="9"/>
            <color indexed="81"/>
            <rFont val="Segoe UI"/>
            <family val="2"/>
          </rPr>
          <t xml:space="preserve">
Die Blindenergie wird nach Bezug verrechnet. Bei Unterschreitung des Soll-Wertes (Leistungsfaktor 
cos phi = 0.92) ist für die mehrbezogene Blindenergie 
zu bezahlen. Die Blindenergie wird nur während der Hochtarifzeit berücksichtigt.
</t>
        </r>
        <r>
          <rPr>
            <b/>
            <sz val="9"/>
            <color indexed="81"/>
            <rFont val="Segoe UI"/>
            <family val="2"/>
          </rPr>
          <t>Tarifzeiten</t>
        </r>
        <r>
          <rPr>
            <sz val="9"/>
            <color indexed="81"/>
            <rFont val="Segoe UI"/>
            <family val="2"/>
          </rPr>
          <t xml:space="preserve">
HT      Mo-Fr      07.00-20.00 Uhr
          Sa             07.00-13.00 Uhr 
NT      übrige Zeit</t>
        </r>
      </text>
    </comment>
    <comment ref="G18" authorId="0" shapeId="0" xr:uid="{00000000-0006-0000-0000-000007000000}">
      <text>
        <r>
          <rPr>
            <b/>
            <sz val="9"/>
            <color indexed="81"/>
            <rFont val="Segoe UI"/>
            <family val="2"/>
          </rPr>
          <t>Eingabe</t>
        </r>
        <r>
          <rPr>
            <sz val="9"/>
            <color indexed="81"/>
            <rFont val="Segoe UI"/>
            <family val="2"/>
          </rPr>
          <t xml:space="preserve">
Anzahl vorhandener Zähler/Messpunkte.
Relevant für die Kalkulationen der Komponenten Grundpreis und Konzessionsabgabe.</t>
        </r>
      </text>
    </comment>
    <comment ref="G20" authorId="0" shapeId="0" xr:uid="{00000000-0006-0000-0000-000008000000}">
      <text>
        <r>
          <rPr>
            <b/>
            <sz val="9"/>
            <color indexed="81"/>
            <rFont val="Segoe UI"/>
            <family val="2"/>
          </rPr>
          <t>Auswahl</t>
        </r>
        <r>
          <rPr>
            <sz val="9"/>
            <color indexed="81"/>
            <rFont val="Segoe UI"/>
            <family val="2"/>
          </rPr>
          <t xml:space="preserve">
Tarif nach jährlicher Verbrauchshöhe.
Die Verbrauchsöhe wird nachstehend unter "Tarife" näher beschrieben.
</t>
        </r>
        <r>
          <rPr>
            <b/>
            <sz val="9"/>
            <color indexed="81"/>
            <rFont val="Segoe UI"/>
            <family val="2"/>
          </rPr>
          <t>Tarife</t>
        </r>
        <r>
          <rPr>
            <sz val="9"/>
            <color indexed="81"/>
            <rFont val="Segoe UI"/>
            <family val="2"/>
          </rPr>
          <t xml:space="preserve">
S-Standard    Verbrauch bis 50'000 kWh pro Jahr.
S-50              Verbrauch grösser 50'000 kWh und 
                     kleiner 100'000 kWh pro Jahr.
S-100            Verbrauch grösser 100'000 kWh pro Jahr,  
                     ohne eigene Trafostation.
S-100 T         Verbrauch grösser 100'000 pro Jahr,
                     mit eigener Trafostation.</t>
        </r>
      </text>
    </comment>
  </commentList>
</comments>
</file>

<file path=xl/sharedStrings.xml><?xml version="1.0" encoding="utf-8"?>
<sst xmlns="http://schemas.openxmlformats.org/spreadsheetml/2006/main" count="170" uniqueCount="60">
  <si>
    <t>Energie</t>
  </si>
  <si>
    <t>Hochtarif (HT)</t>
  </si>
  <si>
    <t>Niedertarif (NT)</t>
  </si>
  <si>
    <t>Netznutzung</t>
  </si>
  <si>
    <t>Systemdienstleistungen (SDL)</t>
  </si>
  <si>
    <t>Abgaben</t>
  </si>
  <si>
    <t>Rp./kWh</t>
  </si>
  <si>
    <t>Alle Preise exklusive MWST.</t>
  </si>
  <si>
    <t>Rp./kVarh</t>
  </si>
  <si>
    <t>kVarh</t>
  </si>
  <si>
    <t>CHF/kW/Monat</t>
  </si>
  <si>
    <t>Produkt- und Preisänderungen bleiben vorbehalten.</t>
  </si>
  <si>
    <t>Muster AG, Musterstrasse, 8620 Wetzikon</t>
  </si>
  <si>
    <t>kWh</t>
  </si>
  <si>
    <t>CHF</t>
  </si>
  <si>
    <t>Tarifart</t>
  </si>
  <si>
    <t>Periode</t>
  </si>
  <si>
    <t>Drop Down Menu</t>
  </si>
  <si>
    <t>S-Standard</t>
  </si>
  <si>
    <t>S-50</t>
  </si>
  <si>
    <t>S-100</t>
  </si>
  <si>
    <t>S-100 T</t>
  </si>
  <si>
    <t>Tarif</t>
  </si>
  <si>
    <t>Einheit</t>
  </si>
  <si>
    <t>Formelbasis - nicht verändern!</t>
  </si>
  <si>
    <t>ð</t>
  </si>
  <si>
    <t>Grundversorgung der Stadtwerke Wetzikon</t>
  </si>
  <si>
    <t>Standard-Strommix</t>
  </si>
  <si>
    <t>Anzahl Zähler/Messpunkte</t>
  </si>
  <si>
    <t>Tarifunabhängige Komponenten</t>
  </si>
  <si>
    <t>Kenngrössen</t>
  </si>
  <si>
    <t>Bundesabgaben zur Förderung erneuerbarer Energien</t>
  </si>
  <si>
    <t>Alle Preise verstehen sich exklusive MWST.</t>
  </si>
  <si>
    <t>Weitere Informationen, Leistungen und Preisbedingungen sind dem entsprechend gültigen Tarifblatt zu entnehmen.</t>
  </si>
  <si>
    <t>Dieser Kostenrechner dient als preisliche Indikation und ist nicht verbindlich.</t>
  </si>
  <si>
    <t>Tarife zu Kostenrechner Strom</t>
  </si>
  <si>
    <t>Tarife Standard-Strommix.</t>
  </si>
  <si>
    <t>CHF/kW/Mt</t>
  </si>
  <si>
    <t>CHF/Zähler/Mt</t>
  </si>
  <si>
    <t>Grundpreis</t>
  </si>
  <si>
    <t>Bundesabgaben zur ökol. Sanierung der Wasserkraft</t>
  </si>
  <si>
    <r>
      <rPr>
        <vertAlign val="superscript"/>
        <sz val="10"/>
        <color theme="1"/>
        <rFont val="Calibri"/>
        <family val="2"/>
        <scheme val="minor"/>
      </rPr>
      <t>1</t>
    </r>
    <r>
      <rPr>
        <sz val="10"/>
        <color theme="1"/>
        <rFont val="Calibri"/>
        <family val="2"/>
        <scheme val="minor"/>
      </rPr>
      <t xml:space="preserve"> Der Preis gilt für die Tarifsegmente S-50, S-100 und S-100 T. Es werden minimal 5 kW pro Monat verrechnet.</t>
    </r>
  </si>
  <si>
    <r>
      <rPr>
        <vertAlign val="superscript"/>
        <sz val="10"/>
        <color theme="1"/>
        <rFont val="Calibri"/>
        <family val="2"/>
        <scheme val="minor"/>
      </rPr>
      <t>2</t>
    </r>
    <r>
      <rPr>
        <sz val="10"/>
        <color theme="1"/>
        <rFont val="Calibri"/>
        <family val="2"/>
        <scheme val="minor"/>
      </rPr>
      <t xml:space="preserve"> Der Preis gilt für die Tarifsegmente S-50, S-100 und S-100 T. </t>
    </r>
  </si>
  <si>
    <r>
      <t>Leistungspreis</t>
    </r>
    <r>
      <rPr>
        <vertAlign val="superscript"/>
        <sz val="10"/>
        <color theme="1"/>
        <rFont val="Calibri"/>
        <family val="2"/>
        <scheme val="minor"/>
      </rPr>
      <t>1</t>
    </r>
  </si>
  <si>
    <r>
      <t>Leistungspreis</t>
    </r>
    <r>
      <rPr>
        <vertAlign val="superscript"/>
        <sz val="11"/>
        <color theme="1"/>
        <rFont val="Calibri"/>
        <family val="2"/>
        <scheme val="minor"/>
      </rPr>
      <t>1</t>
    </r>
  </si>
  <si>
    <t xml:space="preserve"> verrechenbar</t>
  </si>
  <si>
    <t xml:space="preserve"> verrechnungsfrei 42.6 %</t>
  </si>
  <si>
    <t>Anteil Hochtarif (HT)</t>
  </si>
  <si>
    <t>Anteil Niedertarif (NT)</t>
  </si>
  <si>
    <t>Bezugsperiode</t>
  </si>
  <si>
    <t>Monat</t>
  </si>
  <si>
    <t>Quartal</t>
  </si>
  <si>
    <t>Jahr</t>
  </si>
  <si>
    <r>
      <t>Blindenergie Hochtarif (HT)</t>
    </r>
    <r>
      <rPr>
        <vertAlign val="superscript"/>
        <sz val="10"/>
        <color theme="1"/>
        <rFont val="Calibri"/>
        <family val="2"/>
        <scheme val="minor"/>
      </rPr>
      <t>2</t>
    </r>
  </si>
  <si>
    <t>Blindenergie Hochtarif (HT)2 verrechenbar</t>
  </si>
  <si>
    <t>Total Stromkosten exkl. MWST</t>
  </si>
  <si>
    <t>Abgabe an das Gemeinwesen</t>
  </si>
  <si>
    <t>Leistung max. pro Monat</t>
  </si>
  <si>
    <t>kW max. pro Monat</t>
  </si>
  <si>
    <t>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</si>
</sst>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21" x14ac:knownFonts="1">
    <font>
      <sz val="11"/>
      <color theme="1"/>
      <name val="Calibri"/>
      <family val="2"/>
      <scheme val="minor"/>
    </font>
    <font>
      <b/>
      <sz val="11"/>
      <color theme="1"/>
      <name val="Calibri"/>
      <family val="2"/>
      <scheme val="minor"/>
    </font>
    <font>
      <sz val="11"/>
      <name val="Calibri"/>
      <family val="2"/>
      <scheme val="minor"/>
    </font>
    <font>
      <sz val="11"/>
      <color theme="3"/>
      <name val="Calibri"/>
      <family val="2"/>
      <scheme val="minor"/>
    </font>
    <font>
      <b/>
      <sz val="11"/>
      <name val="Calibri"/>
      <family val="2"/>
      <scheme val="minor"/>
    </font>
    <font>
      <b/>
      <sz val="14"/>
      <name val="Calibri"/>
      <family val="2"/>
      <scheme val="minor"/>
    </font>
    <font>
      <b/>
      <sz val="12"/>
      <name val="Calibri"/>
      <family val="2"/>
      <scheme val="minor"/>
    </font>
    <font>
      <vertAlign val="superscript"/>
      <sz val="11"/>
      <color theme="1"/>
      <name val="Calibri"/>
      <family val="2"/>
      <scheme val="minor"/>
    </font>
    <font>
      <b/>
      <sz val="14"/>
      <color theme="0"/>
      <name val="Calibri"/>
      <family val="2"/>
      <scheme val="minor"/>
    </font>
    <font>
      <b/>
      <sz val="10"/>
      <name val="Calibri"/>
      <family val="2"/>
      <scheme val="minor"/>
    </font>
    <font>
      <sz val="10"/>
      <color theme="1"/>
      <name val="Calibri"/>
      <family val="2"/>
      <scheme val="minor"/>
    </font>
    <font>
      <b/>
      <sz val="10"/>
      <color theme="3"/>
      <name val="Calibri"/>
      <family val="2"/>
      <scheme val="minor"/>
    </font>
    <font>
      <b/>
      <sz val="10"/>
      <color theme="1"/>
      <name val="Calibri"/>
      <family val="2"/>
      <scheme val="minor"/>
    </font>
    <font>
      <sz val="10"/>
      <color theme="3"/>
      <name val="Calibri"/>
      <family val="2"/>
      <scheme val="minor"/>
    </font>
    <font>
      <sz val="10"/>
      <name val="Calibri"/>
      <family val="2"/>
      <scheme val="minor"/>
    </font>
    <font>
      <sz val="10"/>
      <color theme="1"/>
      <name val="Wingdings"/>
      <charset val="2"/>
    </font>
    <font>
      <vertAlign val="superscript"/>
      <sz val="10"/>
      <color theme="1"/>
      <name val="Calibri"/>
      <family val="2"/>
      <scheme val="minor"/>
    </font>
    <font>
      <b/>
      <sz val="10"/>
      <color theme="1"/>
      <name val="Wingdings"/>
      <charset val="2"/>
    </font>
    <font>
      <sz val="10"/>
      <color rgb="FFFF0000"/>
      <name val="Calibri"/>
      <family val="2"/>
      <scheme val="minor"/>
    </font>
    <font>
      <sz val="9"/>
      <color indexed="81"/>
      <name val="Segoe UI"/>
      <family val="2"/>
    </font>
    <font>
      <b/>
      <sz val="9"/>
      <color indexed="81"/>
      <name val="Segoe UI"/>
      <family val="2"/>
    </font>
  </fonts>
  <fills count="8">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A8A8A8"/>
        <bgColor indexed="64"/>
      </patternFill>
    </fill>
    <fill>
      <patternFill patternType="solid">
        <fgColor rgb="FFDADADA"/>
        <bgColor indexed="64"/>
      </patternFill>
    </fill>
    <fill>
      <patternFill patternType="solid">
        <fgColor rgb="FFE84F35"/>
        <bgColor indexed="64"/>
      </patternFill>
    </fill>
  </fills>
  <borders count="16">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op>
      <bottom style="thin">
        <color theme="0"/>
      </bottom>
      <diagonal/>
    </border>
    <border>
      <left/>
      <right style="thin">
        <color theme="0" tint="-0.24994659260841701"/>
      </right>
      <top style="thin">
        <color theme="0"/>
      </top>
      <bottom style="thin">
        <color theme="0" tint="-0.24994659260841701"/>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
      <left/>
      <right style="thin">
        <color theme="0"/>
      </right>
      <top/>
      <bottom/>
      <diagonal/>
    </border>
  </borders>
  <cellStyleXfs count="1">
    <xf numFmtId="0" fontId="0" fillId="0" borderId="0"/>
  </cellStyleXfs>
  <cellXfs count="92">
    <xf numFmtId="0" fontId="0" fillId="0" borderId="0" xfId="0"/>
    <xf numFmtId="0" fontId="0" fillId="0" borderId="0" xfId="0" applyAlignment="1">
      <alignment horizontal="right"/>
    </xf>
    <xf numFmtId="0" fontId="0" fillId="0" borderId="4" xfId="0" applyBorder="1"/>
    <xf numFmtId="0" fontId="0" fillId="0" borderId="6" xfId="0" applyBorder="1"/>
    <xf numFmtId="0" fontId="0" fillId="0" borderId="7" xfId="0" applyBorder="1"/>
    <xf numFmtId="0" fontId="1" fillId="0" borderId="0" xfId="0" applyFont="1"/>
    <xf numFmtId="0" fontId="0" fillId="3" borderId="4" xfId="0" applyFill="1" applyBorder="1"/>
    <xf numFmtId="0" fontId="0" fillId="3" borderId="0" xfId="0" applyFill="1"/>
    <xf numFmtId="0" fontId="3" fillId="0" borderId="0" xfId="0" applyFont="1"/>
    <xf numFmtId="0" fontId="3" fillId="4" borderId="0" xfId="0" applyFont="1" applyFill="1"/>
    <xf numFmtId="0" fontId="3" fillId="4" borderId="5" xfId="0" applyFont="1" applyFill="1" applyBorder="1"/>
    <xf numFmtId="0" fontId="4" fillId="5" borderId="1" xfId="0" applyFont="1" applyFill="1" applyBorder="1"/>
    <xf numFmtId="0" fontId="4" fillId="5" borderId="2" xfId="0" applyFont="1" applyFill="1" applyBorder="1"/>
    <xf numFmtId="0" fontId="2" fillId="5" borderId="2" xfId="0" applyFont="1" applyFill="1" applyBorder="1"/>
    <xf numFmtId="0" fontId="5" fillId="0" borderId="0" xfId="0" applyFont="1"/>
    <xf numFmtId="0" fontId="0" fillId="0" borderId="4" xfId="0" applyBorder="1" applyAlignment="1">
      <alignment horizontal="left"/>
    </xf>
    <xf numFmtId="0" fontId="8" fillId="7" borderId="0" xfId="0" applyFont="1" applyFill="1"/>
    <xf numFmtId="0" fontId="8" fillId="7" borderId="5" xfId="0" applyFont="1" applyFill="1" applyBorder="1"/>
    <xf numFmtId="0" fontId="3" fillId="4" borderId="7" xfId="0" applyFont="1" applyFill="1" applyBorder="1"/>
    <xf numFmtId="0" fontId="3" fillId="4" borderId="2" xfId="0" applyFont="1" applyFill="1" applyBorder="1"/>
    <xf numFmtId="0" fontId="4" fillId="5" borderId="9" xfId="0" applyFont="1" applyFill="1" applyBorder="1"/>
    <xf numFmtId="0" fontId="0" fillId="3" borderId="5" xfId="0" applyFill="1" applyBorder="1"/>
    <xf numFmtId="0" fontId="9" fillId="0" borderId="0" xfId="0" applyFont="1"/>
    <xf numFmtId="0" fontId="10" fillId="0" borderId="0" xfId="0" applyFont="1"/>
    <xf numFmtId="0" fontId="11" fillId="4" borderId="0" xfId="0" applyFont="1" applyFill="1"/>
    <xf numFmtId="0" fontId="9" fillId="0" borderId="0" xfId="0" applyFont="1" applyAlignment="1">
      <alignment horizontal="right"/>
    </xf>
    <xf numFmtId="0" fontId="12" fillId="0" borderId="0" xfId="0" applyFont="1"/>
    <xf numFmtId="0" fontId="13" fillId="4" borderId="0" xfId="0" applyFont="1" applyFill="1"/>
    <xf numFmtId="0" fontId="10" fillId="0" borderId="0" xfId="0" applyFont="1" applyAlignment="1">
      <alignment horizontal="right"/>
    </xf>
    <xf numFmtId="14" fontId="10" fillId="0" borderId="0" xfId="0" applyNumberFormat="1" applyFont="1" applyAlignment="1">
      <alignment horizontal="right"/>
    </xf>
    <xf numFmtId="0" fontId="9" fillId="6" borderId="1" xfId="0" applyFont="1" applyFill="1" applyBorder="1"/>
    <xf numFmtId="0" fontId="9" fillId="6" borderId="2" xfId="0" applyFont="1" applyFill="1" applyBorder="1"/>
    <xf numFmtId="0" fontId="13" fillId="6" borderId="0" xfId="0" applyFont="1" applyFill="1"/>
    <xf numFmtId="0" fontId="9" fillId="6" borderId="2" xfId="0" applyFont="1" applyFill="1" applyBorder="1" applyAlignment="1">
      <alignment horizontal="right"/>
    </xf>
    <xf numFmtId="0" fontId="10" fillId="0" borderId="4" xfId="0" applyFont="1" applyBorder="1"/>
    <xf numFmtId="0" fontId="10" fillId="0" borderId="5" xfId="0" applyFont="1" applyBorder="1"/>
    <xf numFmtId="0" fontId="14" fillId="0" borderId="4" xfId="0" applyFont="1" applyBorder="1"/>
    <xf numFmtId="164" fontId="10" fillId="0" borderId="0" xfId="0" applyNumberFormat="1" applyFont="1"/>
    <xf numFmtId="3" fontId="10" fillId="0" borderId="0" xfId="0" applyNumberFormat="1" applyFont="1" applyAlignment="1">
      <alignment horizontal="right"/>
    </xf>
    <xf numFmtId="0" fontId="14" fillId="0" borderId="0" xfId="0" applyFont="1" applyAlignment="1">
      <alignment horizontal="right"/>
    </xf>
    <xf numFmtId="0" fontId="14" fillId="0" borderId="0" xfId="0" applyFont="1"/>
    <xf numFmtId="0" fontId="10" fillId="0" borderId="6" xfId="0" applyFont="1" applyBorder="1"/>
    <xf numFmtId="0" fontId="10" fillId="0" borderId="7" xfId="0" applyFont="1" applyBorder="1"/>
    <xf numFmtId="0" fontId="10" fillId="0" borderId="7" xfId="0" applyFont="1" applyBorder="1" applyAlignment="1">
      <alignment horizontal="right"/>
    </xf>
    <xf numFmtId="0" fontId="10" fillId="0" borderId="8" xfId="0" applyFont="1" applyBorder="1"/>
    <xf numFmtId="0" fontId="14" fillId="6" borderId="2" xfId="0" applyFont="1" applyFill="1" applyBorder="1"/>
    <xf numFmtId="0" fontId="9" fillId="6" borderId="4" xfId="0" applyFont="1" applyFill="1" applyBorder="1"/>
    <xf numFmtId="0" fontId="14" fillId="6" borderId="0" xfId="0" applyFont="1" applyFill="1"/>
    <xf numFmtId="0" fontId="10" fillId="6" borderId="4" xfId="0" applyFont="1" applyFill="1" applyBorder="1"/>
    <xf numFmtId="0" fontId="10" fillId="6" borderId="0" xfId="0" applyFont="1" applyFill="1"/>
    <xf numFmtId="0" fontId="10" fillId="6" borderId="0" xfId="0" applyFont="1" applyFill="1" applyAlignment="1">
      <alignment horizontal="right"/>
    </xf>
    <xf numFmtId="4" fontId="10" fillId="6" borderId="0" xfId="0" applyNumberFormat="1" applyFont="1" applyFill="1"/>
    <xf numFmtId="0" fontId="15" fillId="6" borderId="0" xfId="0" quotePrefix="1" applyFont="1" applyFill="1"/>
    <xf numFmtId="0" fontId="10" fillId="6" borderId="5" xfId="0" applyFont="1" applyFill="1" applyBorder="1"/>
    <xf numFmtId="3" fontId="10" fillId="0" borderId="0" xfId="0" applyNumberFormat="1" applyFont="1"/>
    <xf numFmtId="2" fontId="10" fillId="0" borderId="0" xfId="0" applyNumberFormat="1" applyFont="1" applyAlignment="1">
      <alignment horizontal="right"/>
    </xf>
    <xf numFmtId="4" fontId="10" fillId="0" borderId="4" xfId="0" applyNumberFormat="1" applyFont="1" applyBorder="1"/>
    <xf numFmtId="4" fontId="10" fillId="0" borderId="4" xfId="0" applyNumberFormat="1" applyFont="1" applyBorder="1" applyAlignment="1">
      <alignment horizontal="right"/>
    </xf>
    <xf numFmtId="0" fontId="10" fillId="0" borderId="4" xfId="0" applyFont="1" applyBorder="1" applyAlignment="1">
      <alignment horizontal="left" indent="2"/>
    </xf>
    <xf numFmtId="0" fontId="12" fillId="6" borderId="6" xfId="0" applyFont="1" applyFill="1" applyBorder="1"/>
    <xf numFmtId="0" fontId="10" fillId="6" borderId="7" xfId="0" applyFont="1" applyFill="1" applyBorder="1"/>
    <xf numFmtId="0" fontId="13" fillId="4" borderId="7" xfId="0" applyFont="1" applyFill="1" applyBorder="1"/>
    <xf numFmtId="0" fontId="10" fillId="6" borderId="7" xfId="0" applyFont="1" applyFill="1" applyBorder="1" applyAlignment="1">
      <alignment horizontal="right"/>
    </xf>
    <xf numFmtId="4" fontId="12" fillId="6" borderId="7" xfId="0" applyNumberFormat="1" applyFont="1" applyFill="1" applyBorder="1"/>
    <xf numFmtId="0" fontId="12" fillId="6" borderId="7" xfId="0" applyFont="1" applyFill="1" applyBorder="1"/>
    <xf numFmtId="0" fontId="17" fillId="6" borderId="7" xfId="0" quotePrefix="1" applyFont="1" applyFill="1" applyBorder="1"/>
    <xf numFmtId="0" fontId="12" fillId="6" borderId="8" xfId="0" applyFont="1" applyFill="1" applyBorder="1"/>
    <xf numFmtId="0" fontId="9" fillId="6" borderId="3" xfId="0" applyFont="1" applyFill="1" applyBorder="1"/>
    <xf numFmtId="2" fontId="10" fillId="6" borderId="0" xfId="0" applyNumberFormat="1" applyFont="1" applyFill="1"/>
    <xf numFmtId="2" fontId="12" fillId="6" borderId="7" xfId="0" applyNumberFormat="1" applyFont="1" applyFill="1" applyBorder="1"/>
    <xf numFmtId="0" fontId="18" fillId="0" borderId="0" xfId="0" applyFont="1"/>
    <xf numFmtId="165" fontId="10" fillId="0" borderId="0" xfId="0" applyNumberFormat="1" applyFont="1" applyAlignment="1">
      <alignment horizontal="left"/>
    </xf>
    <xf numFmtId="164" fontId="10" fillId="0" borderId="0" xfId="0" applyNumberFormat="1" applyFont="1" applyAlignment="1">
      <alignment horizontal="right"/>
    </xf>
    <xf numFmtId="2" fontId="0" fillId="2" borderId="10" xfId="0" applyNumberFormat="1" applyFill="1" applyBorder="1" applyProtection="1">
      <protection locked="0"/>
    </xf>
    <xf numFmtId="2" fontId="0" fillId="2" borderId="11" xfId="0" applyNumberFormat="1" applyFill="1" applyBorder="1" applyProtection="1">
      <protection locked="0"/>
    </xf>
    <xf numFmtId="0" fontId="4" fillId="5" borderId="14" xfId="0" applyFont="1" applyFill="1" applyBorder="1" applyAlignment="1">
      <alignment horizontal="left"/>
    </xf>
    <xf numFmtId="0" fontId="5" fillId="2" borderId="15" xfId="0" applyFont="1" applyFill="1" applyBorder="1" applyProtection="1">
      <protection locked="0"/>
    </xf>
    <xf numFmtId="3" fontId="10" fillId="2" borderId="13" xfId="0" applyNumberFormat="1" applyFont="1" applyFill="1" applyBorder="1" applyAlignment="1" applyProtection="1">
      <alignment horizontal="right"/>
      <protection locked="0"/>
    </xf>
    <xf numFmtId="0" fontId="6" fillId="2" borderId="0" xfId="0" applyFont="1" applyFill="1" applyAlignment="1" applyProtection="1">
      <alignment horizontal="left"/>
      <protection locked="0"/>
    </xf>
    <xf numFmtId="3" fontId="9" fillId="6" borderId="2" xfId="0" applyNumberFormat="1" applyFont="1" applyFill="1" applyBorder="1" applyAlignment="1">
      <alignment horizontal="center"/>
    </xf>
    <xf numFmtId="0" fontId="9" fillId="6" borderId="2" xfId="0" applyFont="1" applyFill="1" applyBorder="1" applyAlignment="1">
      <alignment horizontal="center"/>
    </xf>
    <xf numFmtId="1" fontId="9" fillId="6" borderId="0" xfId="0" applyNumberFormat="1" applyFont="1" applyFill="1" applyAlignment="1">
      <alignment horizontal="center"/>
    </xf>
    <xf numFmtId="0" fontId="9" fillId="6" borderId="0" xfId="0" applyFont="1" applyFill="1" applyAlignment="1">
      <alignment horizontal="center"/>
    </xf>
    <xf numFmtId="3" fontId="9" fillId="6" borderId="2" xfId="0" applyNumberFormat="1" applyFont="1" applyFill="1" applyBorder="1" applyAlignment="1">
      <alignment horizontal="center" vertical="top" wrapText="1"/>
    </xf>
    <xf numFmtId="0" fontId="10" fillId="6" borderId="2" xfId="0" applyFont="1" applyFill="1" applyBorder="1" applyAlignment="1">
      <alignment horizontal="center" vertical="top" wrapText="1"/>
    </xf>
    <xf numFmtId="0" fontId="10" fillId="6" borderId="3" xfId="0" applyFont="1" applyFill="1" applyBorder="1" applyAlignment="1">
      <alignment horizontal="center" vertical="top" wrapText="1"/>
    </xf>
    <xf numFmtId="3" fontId="9" fillId="6" borderId="0" xfId="0" applyNumberFormat="1" applyFont="1" applyFill="1" applyAlignment="1">
      <alignment horizontal="center" vertical="top" wrapText="1"/>
    </xf>
    <xf numFmtId="0" fontId="12" fillId="6" borderId="0" xfId="0" applyFont="1" applyFill="1" applyAlignment="1">
      <alignment horizontal="center" vertical="top" wrapText="1"/>
    </xf>
    <xf numFmtId="0" fontId="12" fillId="6" borderId="5" xfId="0" applyFont="1" applyFill="1" applyBorder="1" applyAlignment="1">
      <alignment horizontal="center" vertical="top" wrapText="1"/>
    </xf>
    <xf numFmtId="3" fontId="10" fillId="0" borderId="12" xfId="0" applyNumberFormat="1" applyFont="1" applyBorder="1" applyAlignment="1">
      <alignment horizontal="right"/>
    </xf>
    <xf numFmtId="3" fontId="14" fillId="2" borderId="13" xfId="0" applyNumberFormat="1" applyFont="1" applyFill="1" applyBorder="1" applyAlignment="1" applyProtection="1">
      <alignment horizontal="right"/>
      <protection locked="0"/>
    </xf>
    <xf numFmtId="3" fontId="10" fillId="2" borderId="12" xfId="0" applyNumberFormat="1" applyFont="1" applyFill="1" applyBorder="1" applyAlignment="1" applyProtection="1">
      <alignment horizontal="right"/>
      <protection locked="0"/>
    </xf>
  </cellXfs>
  <cellStyles count="1">
    <cellStyle name="Standard" xfId="0" builtinId="0"/>
  </cellStyles>
  <dxfs count="0"/>
  <tableStyles count="0" defaultTableStyle="TableStyleMedium2" defaultPivotStyle="PivotStyleLight16"/>
  <colors>
    <mruColors>
      <color rgb="FFE84F35"/>
      <color rgb="FFDADADA"/>
      <color rgb="FFA8A8A8"/>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84F35"/>
    <pageSetUpPr fitToPage="1"/>
  </sheetPr>
  <dimension ref="A1:M55"/>
  <sheetViews>
    <sheetView showGridLines="0" tabSelected="1" showWhiteSpace="0" topLeftCell="A3" zoomScale="120" zoomScaleNormal="120" zoomScalePageLayoutView="106" workbookViewId="0">
      <selection activeCell="G13" sqref="G13:H13"/>
    </sheetView>
  </sheetViews>
  <sheetFormatPr baseColWidth="10" defaultColWidth="11.42578125" defaultRowHeight="12.75" outlineLevelRow="1" outlineLevelCol="1" x14ac:dyDescent="0.2"/>
  <cols>
    <col min="1" max="1" width="17.5703125" style="23" customWidth="1"/>
    <col min="2" max="2" width="5.42578125" style="23" customWidth="1"/>
    <col min="3" max="3" width="1.7109375" style="23" customWidth="1"/>
    <col min="4" max="4" width="7.7109375" style="23" customWidth="1"/>
    <col min="5" max="5" width="9.140625" style="23" customWidth="1"/>
    <col min="6" max="6" width="36.28515625" style="23" hidden="1" customWidth="1" outlineLevel="1"/>
    <col min="7" max="7" width="7" style="28" customWidth="1" collapsed="1"/>
    <col min="8" max="8" width="12.42578125" style="23" customWidth="1"/>
    <col min="9" max="9" width="11.5703125" style="23" customWidth="1"/>
    <col min="10" max="10" width="3.85546875" style="23" customWidth="1"/>
    <col min="11" max="11" width="3.140625" style="23" customWidth="1"/>
    <col min="12" max="12" width="5.7109375" style="23" customWidth="1"/>
    <col min="13" max="13" width="7.5703125" style="23" customWidth="1"/>
    <col min="14" max="16384" width="11.42578125" style="23"/>
  </cols>
  <sheetData>
    <row r="1" spans="1:13" ht="18.75" x14ac:dyDescent="0.3">
      <c r="A1" s="14" t="str">
        <f>"Kostenrechner Strom"&amp;" "&amp;Tarife!E1</f>
        <v>Kostenrechner Strom 2023</v>
      </c>
      <c r="B1" s="22"/>
      <c r="C1" s="22"/>
      <c r="E1" s="22"/>
      <c r="F1" s="24" t="s">
        <v>24</v>
      </c>
      <c r="G1" s="25"/>
      <c r="H1" s="22"/>
      <c r="I1" s="22"/>
      <c r="J1" s="22"/>
      <c r="K1" s="22"/>
      <c r="L1" s="22"/>
    </row>
    <row r="2" spans="1:13" x14ac:dyDescent="0.2">
      <c r="A2" s="26"/>
      <c r="F2" s="27"/>
    </row>
    <row r="3" spans="1:13" x14ac:dyDescent="0.2">
      <c r="A3" s="26"/>
      <c r="F3" s="27"/>
    </row>
    <row r="4" spans="1:13" ht="15.75" x14ac:dyDescent="0.25">
      <c r="A4" s="78" t="s">
        <v>12</v>
      </c>
      <c r="B4" s="78"/>
      <c r="C4" s="78"/>
      <c r="D4" s="78"/>
      <c r="E4" s="78"/>
      <c r="F4" s="78"/>
      <c r="G4" s="78"/>
      <c r="H4" s="78"/>
      <c r="I4" s="78"/>
      <c r="J4" s="78"/>
      <c r="K4" s="78"/>
      <c r="L4" s="78"/>
      <c r="M4" s="78"/>
    </row>
    <row r="5" spans="1:13" x14ac:dyDescent="0.2">
      <c r="A5" s="71" t="str">
        <f ca="1">"Datum: " &amp; TEXT(TODAY(),"TT.MM.JJJJ")</f>
        <v>Datum: 05.12.2022</v>
      </c>
      <c r="B5" s="29"/>
      <c r="F5" s="27"/>
      <c r="G5" s="23"/>
    </row>
    <row r="6" spans="1:13" x14ac:dyDescent="0.2">
      <c r="F6" s="27"/>
    </row>
    <row r="7" spans="1:13" x14ac:dyDescent="0.2">
      <c r="F7" s="27"/>
    </row>
    <row r="8" spans="1:13" x14ac:dyDescent="0.2">
      <c r="A8" s="30" t="s">
        <v>30</v>
      </c>
      <c r="B8" s="31"/>
      <c r="C8" s="31"/>
      <c r="D8" s="31"/>
      <c r="E8" s="31"/>
      <c r="F8" s="32"/>
      <c r="G8" s="33"/>
      <c r="H8" s="31"/>
      <c r="I8" s="31"/>
      <c r="J8" s="31"/>
      <c r="K8" s="31"/>
      <c r="L8" s="31"/>
      <c r="M8" s="67"/>
    </row>
    <row r="9" spans="1:13" ht="7.5" customHeight="1" x14ac:dyDescent="0.2">
      <c r="A9" s="34"/>
      <c r="F9" s="27"/>
      <c r="M9" s="35"/>
    </row>
    <row r="10" spans="1:13" x14ac:dyDescent="0.2">
      <c r="A10" s="36" t="s">
        <v>49</v>
      </c>
      <c r="F10" s="27">
        <f>IF(G10='Drop Down'!A4,1,IF(G10='Drop Down'!A5,3,IF(G10='Drop Down'!A6,12)))</f>
        <v>12</v>
      </c>
      <c r="G10" s="77" t="s">
        <v>52</v>
      </c>
      <c r="H10" s="77"/>
      <c r="M10" s="35"/>
    </row>
    <row r="11" spans="1:13" ht="7.5" customHeight="1" x14ac:dyDescent="0.2">
      <c r="A11" s="34"/>
      <c r="F11" s="27"/>
      <c r="G11" s="38"/>
      <c r="H11" s="39"/>
      <c r="I11" s="40"/>
      <c r="J11" s="40"/>
      <c r="K11" s="40"/>
      <c r="M11" s="35"/>
    </row>
    <row r="12" spans="1:13" x14ac:dyDescent="0.2">
      <c r="A12" s="36" t="str">
        <f>"Verbrauchsmenge "</f>
        <v xml:space="preserve">Verbrauchsmenge </v>
      </c>
      <c r="F12" s="27"/>
      <c r="G12" s="89">
        <f>SUM(G13:G14)</f>
        <v>4500</v>
      </c>
      <c r="H12" s="89"/>
      <c r="I12" s="23" t="str">
        <f>"kWh"&amp;" pro "&amp;$G$10</f>
        <v>kWh pro Jahr</v>
      </c>
      <c r="M12" s="35"/>
    </row>
    <row r="13" spans="1:13" x14ac:dyDescent="0.2">
      <c r="A13" s="34" t="s">
        <v>47</v>
      </c>
      <c r="B13" s="37"/>
      <c r="D13" s="72">
        <f>G13/$G$12</f>
        <v>0.4</v>
      </c>
      <c r="F13" s="27"/>
      <c r="G13" s="90">
        <v>1800</v>
      </c>
      <c r="H13" s="90"/>
      <c r="I13" s="23" t="str">
        <f>"kWh"&amp;" pro "&amp;$G$10</f>
        <v>kWh pro Jahr</v>
      </c>
      <c r="M13" s="35"/>
    </row>
    <row r="14" spans="1:13" x14ac:dyDescent="0.2">
      <c r="A14" s="34" t="s">
        <v>48</v>
      </c>
      <c r="B14" s="37"/>
      <c r="D14" s="37">
        <f>G14/$G$12</f>
        <v>0.6</v>
      </c>
      <c r="F14" s="27"/>
      <c r="G14" s="90">
        <v>2700</v>
      </c>
      <c r="H14" s="90"/>
      <c r="I14" s="23" t="str">
        <f>"kWh"&amp;" pro "&amp;$G$10</f>
        <v>kWh pro Jahr</v>
      </c>
      <c r="M14" s="35"/>
    </row>
    <row r="15" spans="1:13" ht="7.5" customHeight="1" x14ac:dyDescent="0.2">
      <c r="A15" s="34"/>
      <c r="F15" s="27"/>
      <c r="G15" s="38"/>
      <c r="H15" s="39"/>
      <c r="I15" s="40"/>
      <c r="J15" s="40"/>
      <c r="K15" s="40"/>
      <c r="M15" s="35"/>
    </row>
    <row r="16" spans="1:13" x14ac:dyDescent="0.2">
      <c r="A16" s="34" t="s">
        <v>57</v>
      </c>
      <c r="F16" s="27"/>
      <c r="G16" s="91">
        <v>0</v>
      </c>
      <c r="H16" s="91"/>
      <c r="I16" s="40" t="s">
        <v>58</v>
      </c>
      <c r="J16" s="40"/>
      <c r="K16" s="40"/>
      <c r="M16" s="35"/>
    </row>
    <row r="17" spans="1:13" x14ac:dyDescent="0.2">
      <c r="A17" s="36" t="str">
        <f>"Blindenergie Hochtarif (HT) "</f>
        <v xml:space="preserve">Blindenergie Hochtarif (HT) </v>
      </c>
      <c r="F17" s="27"/>
      <c r="G17" s="77">
        <v>0</v>
      </c>
      <c r="H17" s="77"/>
      <c r="I17" s="40" t="str">
        <f>"kVarh"&amp;" pro "&amp;$G$10</f>
        <v>kVarh pro Jahr</v>
      </c>
      <c r="J17" s="70"/>
      <c r="K17" s="40"/>
      <c r="M17" s="35"/>
    </row>
    <row r="18" spans="1:13" x14ac:dyDescent="0.2">
      <c r="A18" s="34" t="s">
        <v>28</v>
      </c>
      <c r="F18" s="27"/>
      <c r="G18" s="77">
        <v>1</v>
      </c>
      <c r="H18" s="77"/>
      <c r="I18" s="40"/>
      <c r="J18" s="40"/>
      <c r="K18" s="40"/>
      <c r="M18" s="35"/>
    </row>
    <row r="19" spans="1:13" ht="7.5" customHeight="1" x14ac:dyDescent="0.2">
      <c r="A19" s="34"/>
      <c r="F19" s="27"/>
      <c r="H19" s="28"/>
      <c r="M19" s="35"/>
    </row>
    <row r="20" spans="1:13" x14ac:dyDescent="0.2">
      <c r="A20" s="34" t="s">
        <v>15</v>
      </c>
      <c r="F20" s="27"/>
      <c r="G20" s="91" t="s">
        <v>18</v>
      </c>
      <c r="H20" s="91"/>
      <c r="M20" s="35"/>
    </row>
    <row r="21" spans="1:13" ht="7.5" customHeight="1" x14ac:dyDescent="0.2">
      <c r="A21" s="41"/>
      <c r="B21" s="42"/>
      <c r="C21" s="42"/>
      <c r="D21" s="42"/>
      <c r="E21" s="42"/>
      <c r="F21" s="27"/>
      <c r="G21" s="43"/>
      <c r="H21" s="42"/>
      <c r="I21" s="42"/>
      <c r="J21" s="42"/>
      <c r="K21" s="42"/>
      <c r="L21" s="42"/>
      <c r="M21" s="44"/>
    </row>
    <row r="22" spans="1:13" x14ac:dyDescent="0.2">
      <c r="F22" s="27"/>
    </row>
    <row r="23" spans="1:13" x14ac:dyDescent="0.2">
      <c r="A23" s="30" t="s">
        <v>26</v>
      </c>
      <c r="B23" s="45"/>
      <c r="C23" s="45"/>
      <c r="D23" s="45"/>
      <c r="E23" s="45"/>
      <c r="F23" s="32"/>
      <c r="G23" s="79" t="str">
        <f>"Tarif"&amp;" "&amp;G20&amp;" "</f>
        <v xml:space="preserve">Tarif S-Standard </v>
      </c>
      <c r="H23" s="80"/>
      <c r="I23" s="83" t="str">
        <f>"Kostenkalkulation"&amp;" pro " &amp;G10</f>
        <v>Kostenkalkulation pro Jahr</v>
      </c>
      <c r="J23" s="84"/>
      <c r="K23" s="84"/>
      <c r="L23" s="84"/>
      <c r="M23" s="85"/>
    </row>
    <row r="24" spans="1:13" x14ac:dyDescent="0.2">
      <c r="A24" s="46" t="s">
        <v>27</v>
      </c>
      <c r="B24" s="47"/>
      <c r="C24" s="47"/>
      <c r="D24" s="47"/>
      <c r="E24" s="47"/>
      <c r="F24" s="32"/>
      <c r="G24" s="81"/>
      <c r="H24" s="82"/>
      <c r="I24" s="86"/>
      <c r="J24" s="87"/>
      <c r="K24" s="87"/>
      <c r="L24" s="87"/>
      <c r="M24" s="88"/>
    </row>
    <row r="25" spans="1:13" ht="7.5" customHeight="1" x14ac:dyDescent="0.2">
      <c r="A25" s="34"/>
      <c r="E25" s="35"/>
      <c r="F25" s="27"/>
      <c r="H25" s="35"/>
      <c r="I25" s="34"/>
      <c r="M25" s="35"/>
    </row>
    <row r="26" spans="1:13" x14ac:dyDescent="0.2">
      <c r="A26" s="48" t="s">
        <v>0</v>
      </c>
      <c r="B26" s="49"/>
      <c r="C26" s="49"/>
      <c r="D26" s="49"/>
      <c r="E26" s="49"/>
      <c r="F26" s="27"/>
      <c r="G26" s="50"/>
      <c r="H26" s="49"/>
      <c r="I26" s="51">
        <f>SUM(I27:I28)</f>
        <v>601.47</v>
      </c>
      <c r="J26" s="49" t="s">
        <v>14</v>
      </c>
      <c r="K26" s="52" t="s">
        <v>25</v>
      </c>
      <c r="L26" s="68">
        <f>I26/$G$12*100</f>
        <v>13.366</v>
      </c>
      <c r="M26" s="53" t="s">
        <v>6</v>
      </c>
    </row>
    <row r="27" spans="1:13" x14ac:dyDescent="0.2">
      <c r="A27" s="34" t="s">
        <v>1</v>
      </c>
      <c r="D27" s="54">
        <f>G13</f>
        <v>1800</v>
      </c>
      <c r="E27" s="35" t="s">
        <v>13</v>
      </c>
      <c r="F27" s="27" t="str">
        <f>CONCATENATE(G20,A26,A27)</f>
        <v>S-StandardEnergieHochtarif (HT)</v>
      </c>
      <c r="G27" s="55">
        <f>VLOOKUP(F27,Tarife!$C:$E,3,0)</f>
        <v>15.58</v>
      </c>
      <c r="H27" s="35" t="s">
        <v>6</v>
      </c>
      <c r="I27" s="56">
        <f>$G$13*G27/100</f>
        <v>280.44</v>
      </c>
      <c r="J27" s="23" t="s">
        <v>14</v>
      </c>
      <c r="M27" s="35"/>
    </row>
    <row r="28" spans="1:13" x14ac:dyDescent="0.2">
      <c r="A28" s="34" t="s">
        <v>2</v>
      </c>
      <c r="D28" s="54">
        <f>G14</f>
        <v>2700</v>
      </c>
      <c r="E28" s="35" t="s">
        <v>13</v>
      </c>
      <c r="F28" s="27" t="str">
        <f>CONCATENATE(G20,A26,A28)</f>
        <v>S-StandardEnergieNiedertarif (NT)</v>
      </c>
      <c r="G28" s="55">
        <f>VLOOKUP(F28,Tarife!$C:$E,3,0)</f>
        <v>11.89</v>
      </c>
      <c r="H28" s="35" t="s">
        <v>6</v>
      </c>
      <c r="I28" s="56">
        <f>$G$14*G28/100</f>
        <v>321.02999999999997</v>
      </c>
      <c r="J28" s="23" t="s">
        <v>14</v>
      </c>
      <c r="M28" s="35"/>
    </row>
    <row r="29" spans="1:13" ht="7.5" customHeight="1" x14ac:dyDescent="0.2">
      <c r="A29" s="34"/>
      <c r="E29" s="35"/>
      <c r="F29" s="27"/>
      <c r="H29" s="35"/>
      <c r="I29" s="34"/>
      <c r="M29" s="35"/>
    </row>
    <row r="30" spans="1:13" x14ac:dyDescent="0.2">
      <c r="A30" s="48" t="s">
        <v>3</v>
      </c>
      <c r="B30" s="49"/>
      <c r="C30" s="49"/>
      <c r="D30" s="49"/>
      <c r="E30" s="49"/>
      <c r="F30" s="27"/>
      <c r="G30" s="50"/>
      <c r="H30" s="49"/>
      <c r="I30" s="51">
        <f>SUM(I31:I38)</f>
        <v>526.11</v>
      </c>
      <c r="J30" s="49" t="s">
        <v>14</v>
      </c>
      <c r="K30" s="52" t="s">
        <v>25</v>
      </c>
      <c r="L30" s="68">
        <f>I30/$G$12*100</f>
        <v>11.691333333333334</v>
      </c>
      <c r="M30" s="53" t="s">
        <v>6</v>
      </c>
    </row>
    <row r="31" spans="1:13" ht="15" x14ac:dyDescent="0.2">
      <c r="A31" s="34" t="s">
        <v>43</v>
      </c>
      <c r="D31" s="23">
        <f>IF(G31&gt;0,I31/G31,0)</f>
        <v>0</v>
      </c>
      <c r="E31" s="35" t="s">
        <v>59</v>
      </c>
      <c r="F31" s="27" t="str">
        <f>CONCATENATE(G20,A30,A31)</f>
        <v>S-StandardNetznutzungLeistungspreis1</v>
      </c>
      <c r="G31" s="55">
        <f>VLOOKUP(F31,Tarife!$C:$E,3,0)</f>
        <v>0</v>
      </c>
      <c r="H31" s="35" t="s">
        <v>37</v>
      </c>
      <c r="I31" s="57">
        <f>IF($G$16&gt;5,G31*$G$16*$F$10,G31*5*$F$10)</f>
        <v>0</v>
      </c>
      <c r="J31" s="23" t="s">
        <v>14</v>
      </c>
      <c r="M31" s="35"/>
    </row>
    <row r="32" spans="1:13" x14ac:dyDescent="0.2">
      <c r="A32" s="34" t="s">
        <v>39</v>
      </c>
      <c r="E32" s="35"/>
      <c r="F32" s="27" t="str">
        <f>CONCATENATE(G20,A30,A32)</f>
        <v>S-StandardNetznutzungGrundpreis</v>
      </c>
      <c r="G32" s="55">
        <f>VLOOKUP(F32,Tarife!$C:$E,3,0)</f>
        <v>5</v>
      </c>
      <c r="H32" s="35" t="s">
        <v>38</v>
      </c>
      <c r="I32" s="56">
        <f>G32*$G$18*$F$10</f>
        <v>60</v>
      </c>
      <c r="J32" s="23" t="s">
        <v>14</v>
      </c>
      <c r="M32" s="35"/>
    </row>
    <row r="33" spans="1:13" x14ac:dyDescent="0.2">
      <c r="A33" s="34" t="s">
        <v>1</v>
      </c>
      <c r="D33" s="54">
        <f>G13</f>
        <v>1800</v>
      </c>
      <c r="E33" s="35" t="s">
        <v>13</v>
      </c>
      <c r="F33" s="27" t="str">
        <f>CONCATENATE(G20,A30,A33)</f>
        <v>S-StandardNetznutzungHochtarif (HT)</v>
      </c>
      <c r="G33" s="55">
        <f>VLOOKUP(F33,Tarife!$C:$E,3,0)</f>
        <v>15.79</v>
      </c>
      <c r="H33" s="35" t="s">
        <v>6</v>
      </c>
      <c r="I33" s="56">
        <f>$G$13*G33/100</f>
        <v>284.22000000000003</v>
      </c>
      <c r="J33" s="23" t="s">
        <v>14</v>
      </c>
      <c r="M33" s="35"/>
    </row>
    <row r="34" spans="1:13" x14ac:dyDescent="0.2">
      <c r="A34" s="34" t="s">
        <v>2</v>
      </c>
      <c r="D34" s="54">
        <f>G14</f>
        <v>2700</v>
      </c>
      <c r="E34" s="35" t="s">
        <v>13</v>
      </c>
      <c r="F34" s="27" t="str">
        <f>CONCATENATE(G20,A30,A34)</f>
        <v>S-StandardNetznutzungNiedertarif (NT)</v>
      </c>
      <c r="G34" s="55">
        <f>VLOOKUP(F34,Tarife!$C:$E,3,0)</f>
        <v>5.97</v>
      </c>
      <c r="H34" s="35" t="s">
        <v>6</v>
      </c>
      <c r="I34" s="56">
        <f>$G$14*G34/100</f>
        <v>161.19</v>
      </c>
      <c r="J34" s="23" t="s">
        <v>14</v>
      </c>
      <c r="M34" s="35"/>
    </row>
    <row r="35" spans="1:13" x14ac:dyDescent="0.2">
      <c r="A35" s="34" t="s">
        <v>4</v>
      </c>
      <c r="D35" s="54">
        <f>G12</f>
        <v>4500</v>
      </c>
      <c r="E35" s="35" t="s">
        <v>13</v>
      </c>
      <c r="F35" s="27" t="str">
        <f>CONCATENATE(A30,A35)</f>
        <v>NetznutzungSystemdienstleistungen (SDL)</v>
      </c>
      <c r="G35" s="55">
        <f>VLOOKUP(F35,Tarife!$C:$E,3,0)</f>
        <v>0.46</v>
      </c>
      <c r="H35" s="35" t="s">
        <v>6</v>
      </c>
      <c r="I35" s="56">
        <f>G35*$G$12/100</f>
        <v>20.7</v>
      </c>
      <c r="J35" s="23" t="s">
        <v>14</v>
      </c>
      <c r="M35" s="35"/>
    </row>
    <row r="36" spans="1:13" ht="15" outlineLevel="1" x14ac:dyDescent="0.2">
      <c r="A36" s="34" t="s">
        <v>53</v>
      </c>
      <c r="D36" s="54">
        <f>G17</f>
        <v>0</v>
      </c>
      <c r="E36" s="35" t="s">
        <v>9</v>
      </c>
      <c r="F36" s="27"/>
      <c r="G36" s="55"/>
      <c r="H36" s="35"/>
      <c r="I36" s="56"/>
      <c r="M36" s="35"/>
    </row>
    <row r="37" spans="1:13" outlineLevel="1" x14ac:dyDescent="0.2">
      <c r="A37" s="58" t="s">
        <v>46</v>
      </c>
      <c r="D37" s="54">
        <f>IF(G17&gt;0,G13/100*42.6,0)</f>
        <v>0</v>
      </c>
      <c r="E37" s="35" t="s">
        <v>9</v>
      </c>
      <c r="F37" s="27"/>
      <c r="G37" s="55"/>
      <c r="H37" s="35"/>
      <c r="I37" s="57"/>
      <c r="M37" s="35"/>
    </row>
    <row r="38" spans="1:13" outlineLevel="1" x14ac:dyDescent="0.2">
      <c r="A38" s="58" t="s">
        <v>45</v>
      </c>
      <c r="D38" s="54">
        <f>IF(($G$17)-D37&gt;0,($G$17)-D37,0)</f>
        <v>0</v>
      </c>
      <c r="E38" s="35" t="s">
        <v>9</v>
      </c>
      <c r="F38" s="27" t="str">
        <f>CONCATENATE(A30,A36,A38)</f>
        <v>NetznutzungBlindenergie Hochtarif (HT)2 verrechenbar</v>
      </c>
      <c r="G38" s="55">
        <f>IF(G20="S-Standard",0,VLOOKUP(F38,Tarife!$C:$E,3,0))</f>
        <v>0</v>
      </c>
      <c r="H38" s="35" t="s">
        <v>8</v>
      </c>
      <c r="I38" s="57">
        <f>$D$38*G38/100</f>
        <v>0</v>
      </c>
      <c r="J38" s="23" t="s">
        <v>14</v>
      </c>
      <c r="M38" s="35"/>
    </row>
    <row r="39" spans="1:13" ht="7.5" customHeight="1" x14ac:dyDescent="0.2">
      <c r="A39" s="34"/>
      <c r="E39" s="35"/>
      <c r="F39" s="27"/>
      <c r="H39" s="35"/>
      <c r="I39" s="34"/>
      <c r="M39" s="35"/>
    </row>
    <row r="40" spans="1:13" x14ac:dyDescent="0.2">
      <c r="A40" s="48" t="s">
        <v>5</v>
      </c>
      <c r="B40" s="49"/>
      <c r="C40" s="49"/>
      <c r="D40" s="49"/>
      <c r="E40" s="49"/>
      <c r="F40" s="27"/>
      <c r="G40" s="50"/>
      <c r="H40" s="49"/>
      <c r="I40" s="51">
        <f>SUM(I41:I43)</f>
        <v>138.30000000000001</v>
      </c>
      <c r="J40" s="49" t="s">
        <v>14</v>
      </c>
      <c r="K40" s="52" t="s">
        <v>25</v>
      </c>
      <c r="L40" s="68">
        <f>I40/$G$12*100</f>
        <v>3.0733333333333333</v>
      </c>
      <c r="M40" s="53" t="s">
        <v>6</v>
      </c>
    </row>
    <row r="41" spans="1:13" x14ac:dyDescent="0.2">
      <c r="A41" s="34" t="s">
        <v>56</v>
      </c>
      <c r="E41" s="35"/>
      <c r="F41" s="27" t="str">
        <f>CONCATENATE(A40,A41)</f>
        <v>AbgabenAbgabe an das Gemeinwesen</v>
      </c>
      <c r="G41" s="55">
        <f>VLOOKUP(F41,Tarife!$C:$E,3,0)</f>
        <v>2.9</v>
      </c>
      <c r="H41" s="35" t="s">
        <v>38</v>
      </c>
      <c r="I41" s="56">
        <f>G41*$G$18*$F$10</f>
        <v>34.799999999999997</v>
      </c>
      <c r="J41" s="23" t="s">
        <v>14</v>
      </c>
      <c r="M41" s="35"/>
    </row>
    <row r="42" spans="1:13" x14ac:dyDescent="0.2">
      <c r="A42" s="34" t="s">
        <v>31</v>
      </c>
      <c r="E42" s="35"/>
      <c r="F42" s="27" t="str">
        <f>CONCATENATE(A40,A42)</f>
        <v>AbgabenBundesabgaben zur Förderung erneuerbarer Energien</v>
      </c>
      <c r="G42" s="55">
        <f>VLOOKUP(F42,Tarife!$C:$E,3,0)</f>
        <v>2.2000000000000002</v>
      </c>
      <c r="H42" s="35" t="s">
        <v>6</v>
      </c>
      <c r="I42" s="56">
        <f>G42*$G$12/100</f>
        <v>99</v>
      </c>
      <c r="J42" s="23" t="s">
        <v>14</v>
      </c>
      <c r="M42" s="35"/>
    </row>
    <row r="43" spans="1:13" x14ac:dyDescent="0.2">
      <c r="A43" s="34" t="s">
        <v>40</v>
      </c>
      <c r="E43" s="35"/>
      <c r="F43" s="27" t="str">
        <f>CONCATENATE(A40,A43)</f>
        <v>AbgabenBundesabgaben zur ökol. Sanierung der Wasserkraft</v>
      </c>
      <c r="G43" s="55">
        <f>VLOOKUP(F43,Tarife!$C:$E,3,0)</f>
        <v>0.1</v>
      </c>
      <c r="H43" s="35" t="s">
        <v>6</v>
      </c>
      <c r="I43" s="56">
        <f>G43*$G$12/100</f>
        <v>4.5</v>
      </c>
      <c r="J43" s="23" t="s">
        <v>14</v>
      </c>
      <c r="M43" s="35"/>
    </row>
    <row r="44" spans="1:13" ht="15" customHeight="1" x14ac:dyDescent="0.2">
      <c r="A44" s="34"/>
      <c r="E44" s="35"/>
      <c r="F44" s="27"/>
      <c r="H44" s="35"/>
      <c r="I44" s="34"/>
      <c r="M44" s="35"/>
    </row>
    <row r="45" spans="1:13" x14ac:dyDescent="0.2">
      <c r="A45" s="59" t="s">
        <v>55</v>
      </c>
      <c r="B45" s="60"/>
      <c r="C45" s="60"/>
      <c r="D45" s="60"/>
      <c r="E45" s="60"/>
      <c r="F45" s="61"/>
      <c r="G45" s="62"/>
      <c r="H45" s="60"/>
      <c r="I45" s="63">
        <f>I26+I30+I40</f>
        <v>1265.8799999999999</v>
      </c>
      <c r="J45" s="64" t="s">
        <v>14</v>
      </c>
      <c r="K45" s="65" t="s">
        <v>25</v>
      </c>
      <c r="L45" s="69">
        <f>I45/$G$12*100</f>
        <v>28.130666666666666</v>
      </c>
      <c r="M45" s="66" t="s">
        <v>6</v>
      </c>
    </row>
    <row r="46" spans="1:13" x14ac:dyDescent="0.2">
      <c r="F46" s="27"/>
    </row>
    <row r="47" spans="1:13" x14ac:dyDescent="0.2">
      <c r="F47" s="27"/>
    </row>
    <row r="48" spans="1:13" x14ac:dyDescent="0.2">
      <c r="A48" s="23" t="s">
        <v>34</v>
      </c>
    </row>
    <row r="50" spans="1:1" x14ac:dyDescent="0.2">
      <c r="A50" s="23" t="s">
        <v>32</v>
      </c>
    </row>
    <row r="51" spans="1:1" x14ac:dyDescent="0.2">
      <c r="A51" s="23" t="s">
        <v>11</v>
      </c>
    </row>
    <row r="52" spans="1:1" x14ac:dyDescent="0.2">
      <c r="A52" s="23" t="s">
        <v>33</v>
      </c>
    </row>
    <row r="54" spans="1:1" ht="15" x14ac:dyDescent="0.2">
      <c r="A54" s="23" t="s">
        <v>41</v>
      </c>
    </row>
    <row r="55" spans="1:1" ht="15" x14ac:dyDescent="0.2">
      <c r="A55" s="23" t="s">
        <v>42</v>
      </c>
    </row>
  </sheetData>
  <sheetProtection algorithmName="SHA-512" hashValue="c093wfkDS0KCdbJRrPYT0jpAaMZKOQhFn5aWorL1fcJPVw8SybR5kmuyTSCHwkdsBBlIb1SlLA4e6MezsoMPTA==" saltValue="QwnlSt2FaGitV16a6TXAkA==" spinCount="100000" sheet="1" objects="1" scenarios="1" selectLockedCells="1"/>
  <mergeCells count="13">
    <mergeCell ref="G10:H10"/>
    <mergeCell ref="A4:M4"/>
    <mergeCell ref="G23:H23"/>
    <mergeCell ref="G24:H24"/>
    <mergeCell ref="I23:M23"/>
    <mergeCell ref="I24:M24"/>
    <mergeCell ref="G12:H12"/>
    <mergeCell ref="G13:H13"/>
    <mergeCell ref="G14:H14"/>
    <mergeCell ref="G16:H16"/>
    <mergeCell ref="G17:H17"/>
    <mergeCell ref="G18:H18"/>
    <mergeCell ref="G20:H20"/>
  </mergeCells>
  <dataValidations count="2">
    <dataValidation type="list" allowBlank="1" showInputMessage="1" showErrorMessage="1" sqref="G10" xr:uid="{00000000-0002-0000-0000-000000000000}">
      <formula1>Periode</formula1>
    </dataValidation>
    <dataValidation type="list" allowBlank="1" showInputMessage="1" showErrorMessage="1" sqref="G20" xr:uid="{00000000-0002-0000-0000-000001000000}">
      <formula1>Tarifart</formula1>
    </dataValidation>
  </dataValidations>
  <pageMargins left="0.78740157480314965" right="0.39370078740157483" top="1.3779527559055118" bottom="0.59055118110236227" header="0.31496062992125984" footer="0.31496062992125984"/>
  <pageSetup paperSize="9" scale="97" orientation="portrait" r:id="rId1"/>
  <headerFooter>
    <oddHeader>&amp;R&amp;G</oddHeader>
    <oddFooter>&amp;R&amp;8VJUL22</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4"/>
  <sheetViews>
    <sheetView zoomScaleNormal="100" workbookViewId="0">
      <pane ySplit="5" topLeftCell="A6" activePane="bottomLeft" state="frozen"/>
      <selection activeCell="C68" sqref="C68"/>
      <selection pane="bottomLeft" activeCell="E49" sqref="E49"/>
    </sheetView>
  </sheetViews>
  <sheetFormatPr baseColWidth="10" defaultRowHeight="15" outlineLevelCol="1" x14ac:dyDescent="0.25"/>
  <cols>
    <col min="1" max="1" width="40" customWidth="1"/>
    <col min="2" max="2" width="10.5703125" bestFit="1" customWidth="1"/>
    <col min="3" max="3" width="45.7109375" style="8" hidden="1" customWidth="1" outlineLevel="1"/>
    <col min="4" max="4" width="15.140625" customWidth="1" collapsed="1"/>
    <col min="5" max="5" width="12" customWidth="1"/>
    <col min="6" max="7" width="12" style="1" customWidth="1"/>
  </cols>
  <sheetData>
    <row r="1" spans="1:7" ht="18.75" x14ac:dyDescent="0.3">
      <c r="A1" s="16" t="s">
        <v>35</v>
      </c>
      <c r="B1" s="16"/>
      <c r="C1" s="17" t="s">
        <v>24</v>
      </c>
      <c r="D1" s="16"/>
      <c r="E1" s="76">
        <v>2023</v>
      </c>
      <c r="F1"/>
      <c r="G1"/>
    </row>
    <row r="2" spans="1:7" x14ac:dyDescent="0.25">
      <c r="C2" s="9"/>
      <c r="F2"/>
      <c r="G2"/>
    </row>
    <row r="3" spans="1:7" x14ac:dyDescent="0.25">
      <c r="A3" t="s">
        <v>36</v>
      </c>
      <c r="C3" s="9"/>
      <c r="F3"/>
      <c r="G3"/>
    </row>
    <row r="4" spans="1:7" x14ac:dyDescent="0.25">
      <c r="A4" t="s">
        <v>7</v>
      </c>
      <c r="C4" s="9"/>
      <c r="F4"/>
      <c r="G4"/>
    </row>
    <row r="5" spans="1:7" x14ac:dyDescent="0.25">
      <c r="A5" t="s">
        <v>11</v>
      </c>
      <c r="C5" s="9"/>
      <c r="F5"/>
      <c r="G5"/>
    </row>
    <row r="6" spans="1:7" x14ac:dyDescent="0.25">
      <c r="C6" s="9"/>
      <c r="F6"/>
      <c r="G6"/>
    </row>
    <row r="7" spans="1:7" x14ac:dyDescent="0.25">
      <c r="A7" s="11" t="s">
        <v>22</v>
      </c>
      <c r="B7" s="12" t="s">
        <v>18</v>
      </c>
      <c r="C7" s="13"/>
      <c r="D7" s="75" t="s">
        <v>23</v>
      </c>
      <c r="E7" s="20"/>
      <c r="F7"/>
      <c r="G7"/>
    </row>
    <row r="8" spans="1:7" x14ac:dyDescent="0.25">
      <c r="A8" s="6" t="s">
        <v>0</v>
      </c>
      <c r="B8" s="7"/>
      <c r="C8" s="9"/>
      <c r="D8" s="6"/>
      <c r="E8" s="21"/>
      <c r="F8"/>
      <c r="G8"/>
    </row>
    <row r="9" spans="1:7" x14ac:dyDescent="0.25">
      <c r="A9" s="2" t="s">
        <v>1</v>
      </c>
      <c r="C9" s="9" t="str">
        <f>CONCATENATE(B7,A8,A9)</f>
        <v>S-StandardEnergieHochtarif (HT)</v>
      </c>
      <c r="D9" s="2" t="s">
        <v>6</v>
      </c>
      <c r="E9" s="73">
        <v>15.58</v>
      </c>
      <c r="F9"/>
      <c r="G9"/>
    </row>
    <row r="10" spans="1:7" x14ac:dyDescent="0.25">
      <c r="A10" s="2" t="s">
        <v>2</v>
      </c>
      <c r="C10" s="9" t="str">
        <f>CONCATENATE(B7,A8,A10)</f>
        <v>S-StandardEnergieNiedertarif (NT)</v>
      </c>
      <c r="D10" s="2" t="s">
        <v>6</v>
      </c>
      <c r="E10" s="73">
        <v>11.89</v>
      </c>
      <c r="F10"/>
      <c r="G10"/>
    </row>
    <row r="11" spans="1:7" x14ac:dyDescent="0.25">
      <c r="A11" s="6" t="s">
        <v>3</v>
      </c>
      <c r="B11" s="7"/>
      <c r="C11" s="9"/>
      <c r="D11" s="6"/>
      <c r="E11" s="21"/>
      <c r="F11"/>
      <c r="G11"/>
    </row>
    <row r="12" spans="1:7" ht="17.25" x14ac:dyDescent="0.25">
      <c r="A12" s="2" t="s">
        <v>44</v>
      </c>
      <c r="C12" s="9" t="str">
        <f>CONCATENATE(B7,A11,A12)</f>
        <v>S-StandardNetznutzungLeistungspreis1</v>
      </c>
      <c r="D12" s="2" t="s">
        <v>10</v>
      </c>
      <c r="E12" s="73">
        <v>0</v>
      </c>
      <c r="F12"/>
      <c r="G12"/>
    </row>
    <row r="13" spans="1:7" x14ac:dyDescent="0.25">
      <c r="A13" s="2" t="s">
        <v>39</v>
      </c>
      <c r="C13" s="9" t="str">
        <f>CONCATENATE(B7,A11,A13)</f>
        <v>S-StandardNetznutzungGrundpreis</v>
      </c>
      <c r="D13" t="s">
        <v>38</v>
      </c>
      <c r="E13" s="73">
        <v>5</v>
      </c>
      <c r="F13"/>
      <c r="G13"/>
    </row>
    <row r="14" spans="1:7" x14ac:dyDescent="0.25">
      <c r="A14" s="2" t="s">
        <v>1</v>
      </c>
      <c r="C14" s="9" t="str">
        <f>CONCATENATE(B7,A11,A14)</f>
        <v>S-StandardNetznutzungHochtarif (HT)</v>
      </c>
      <c r="D14" s="2" t="s">
        <v>6</v>
      </c>
      <c r="E14" s="73">
        <v>15.79</v>
      </c>
      <c r="F14"/>
      <c r="G14"/>
    </row>
    <row r="15" spans="1:7" x14ac:dyDescent="0.25">
      <c r="A15" s="3" t="s">
        <v>2</v>
      </c>
      <c r="B15" s="4"/>
      <c r="C15" s="18" t="str">
        <f>CONCATENATE(B7,A11,A15)</f>
        <v>S-StandardNetznutzungNiedertarif (NT)</v>
      </c>
      <c r="D15" s="3" t="s">
        <v>6</v>
      </c>
      <c r="E15" s="74">
        <v>5.97</v>
      </c>
      <c r="F15"/>
      <c r="G15"/>
    </row>
    <row r="16" spans="1:7" x14ac:dyDescent="0.25">
      <c r="C16" s="9"/>
      <c r="F16"/>
      <c r="G16"/>
    </row>
    <row r="17" spans="1:7" x14ac:dyDescent="0.25">
      <c r="A17" s="11" t="str">
        <f>A7</f>
        <v>Tarif</v>
      </c>
      <c r="B17" s="12" t="s">
        <v>19</v>
      </c>
      <c r="C17" s="13"/>
      <c r="D17" s="75" t="str">
        <f>D7</f>
        <v>Einheit</v>
      </c>
      <c r="E17" s="20"/>
      <c r="F17"/>
      <c r="G17"/>
    </row>
    <row r="18" spans="1:7" x14ac:dyDescent="0.25">
      <c r="A18" s="6" t="s">
        <v>0</v>
      </c>
      <c r="B18" s="7"/>
      <c r="C18" s="9"/>
      <c r="D18" s="6"/>
      <c r="E18" s="21"/>
      <c r="F18"/>
      <c r="G18"/>
    </row>
    <row r="19" spans="1:7" x14ac:dyDescent="0.25">
      <c r="A19" s="2" t="s">
        <v>1</v>
      </c>
      <c r="C19" s="9" t="str">
        <f>CONCATENATE(B17,A18,A19)</f>
        <v>S-50EnergieHochtarif (HT)</v>
      </c>
      <c r="D19" s="2" t="s">
        <v>6</v>
      </c>
      <c r="E19" s="73">
        <v>15.09</v>
      </c>
      <c r="F19"/>
      <c r="G19"/>
    </row>
    <row r="20" spans="1:7" x14ac:dyDescent="0.25">
      <c r="A20" s="2" t="s">
        <v>2</v>
      </c>
      <c r="C20" s="9" t="str">
        <f>CONCATENATE(B17,A18,A20)</f>
        <v>S-50EnergieNiedertarif (NT)</v>
      </c>
      <c r="D20" s="2" t="s">
        <v>6</v>
      </c>
      <c r="E20" s="73">
        <v>11.09</v>
      </c>
      <c r="F20"/>
      <c r="G20"/>
    </row>
    <row r="21" spans="1:7" x14ac:dyDescent="0.25">
      <c r="A21" s="6" t="s">
        <v>3</v>
      </c>
      <c r="B21" s="7"/>
      <c r="C21" s="9"/>
      <c r="D21" s="6"/>
      <c r="E21" s="21"/>
      <c r="F21"/>
      <c r="G21"/>
    </row>
    <row r="22" spans="1:7" ht="17.25" x14ac:dyDescent="0.25">
      <c r="A22" s="2" t="s">
        <v>44</v>
      </c>
      <c r="C22" s="9" t="str">
        <f>CONCATENATE(B17,A21,A22)</f>
        <v>S-50NetznutzungLeistungspreis1</v>
      </c>
      <c r="D22" s="2" t="s">
        <v>10</v>
      </c>
      <c r="E22" s="73">
        <v>12.44</v>
      </c>
      <c r="F22"/>
      <c r="G22"/>
    </row>
    <row r="23" spans="1:7" x14ac:dyDescent="0.25">
      <c r="A23" s="2" t="s">
        <v>39</v>
      </c>
      <c r="C23" s="9" t="str">
        <f>CONCATENATE(B17,A21,A23)</f>
        <v>S-50NetznutzungGrundpreis</v>
      </c>
      <c r="D23" t="s">
        <v>38</v>
      </c>
      <c r="E23" s="73">
        <v>10</v>
      </c>
      <c r="F23"/>
      <c r="G23"/>
    </row>
    <row r="24" spans="1:7" x14ac:dyDescent="0.25">
      <c r="A24" s="2" t="s">
        <v>1</v>
      </c>
      <c r="C24" s="9" t="str">
        <f>CONCATENATE(B17,A21,A24)</f>
        <v>S-50NetznutzungHochtarif (HT)</v>
      </c>
      <c r="D24" s="2" t="s">
        <v>6</v>
      </c>
      <c r="E24" s="73">
        <v>5.34</v>
      </c>
      <c r="F24"/>
      <c r="G24"/>
    </row>
    <row r="25" spans="1:7" x14ac:dyDescent="0.25">
      <c r="A25" s="3" t="s">
        <v>2</v>
      </c>
      <c r="B25" s="4"/>
      <c r="C25" s="18" t="str">
        <f>CONCATENATE(B17,A21,A25)</f>
        <v>S-50NetznutzungNiedertarif (NT)</v>
      </c>
      <c r="D25" s="3" t="s">
        <v>6</v>
      </c>
      <c r="E25" s="74">
        <v>3.23</v>
      </c>
      <c r="F25"/>
      <c r="G25"/>
    </row>
    <row r="26" spans="1:7" x14ac:dyDescent="0.25">
      <c r="C26" s="9"/>
      <c r="F26"/>
      <c r="G26"/>
    </row>
    <row r="27" spans="1:7" x14ac:dyDescent="0.25">
      <c r="A27" s="11" t="str">
        <f>A7</f>
        <v>Tarif</v>
      </c>
      <c r="B27" s="12" t="s">
        <v>20</v>
      </c>
      <c r="C27" s="13"/>
      <c r="D27" s="75" t="str">
        <f>D7</f>
        <v>Einheit</v>
      </c>
      <c r="E27" s="20"/>
      <c r="F27"/>
      <c r="G27"/>
    </row>
    <row r="28" spans="1:7" x14ac:dyDescent="0.25">
      <c r="A28" s="6" t="s">
        <v>0</v>
      </c>
      <c r="B28" s="7"/>
      <c r="C28" s="9"/>
      <c r="D28" s="6"/>
      <c r="E28" s="21"/>
      <c r="F28"/>
      <c r="G28"/>
    </row>
    <row r="29" spans="1:7" x14ac:dyDescent="0.25">
      <c r="A29" s="2" t="s">
        <v>1</v>
      </c>
      <c r="C29" s="9" t="str">
        <f>CONCATENATE(B27,A28,A29)</f>
        <v>S-100EnergieHochtarif (HT)</v>
      </c>
      <c r="D29" s="2" t="s">
        <v>6</v>
      </c>
      <c r="E29" s="73">
        <v>13.68</v>
      </c>
      <c r="F29"/>
      <c r="G29"/>
    </row>
    <row r="30" spans="1:7" x14ac:dyDescent="0.25">
      <c r="A30" s="2" t="s">
        <v>2</v>
      </c>
      <c r="C30" s="9" t="str">
        <f>CONCATENATE(B27,A28,A30)</f>
        <v>S-100EnergieNiedertarif (NT)</v>
      </c>
      <c r="D30" s="2" t="s">
        <v>6</v>
      </c>
      <c r="E30" s="73">
        <v>10.06</v>
      </c>
      <c r="F30"/>
      <c r="G30"/>
    </row>
    <row r="31" spans="1:7" x14ac:dyDescent="0.25">
      <c r="A31" s="6" t="s">
        <v>3</v>
      </c>
      <c r="B31" s="7"/>
      <c r="C31" s="9"/>
      <c r="D31" s="6"/>
      <c r="E31" s="21"/>
      <c r="F31"/>
      <c r="G31"/>
    </row>
    <row r="32" spans="1:7" ht="17.25" x14ac:dyDescent="0.25">
      <c r="A32" s="2" t="s">
        <v>44</v>
      </c>
      <c r="C32" s="9" t="str">
        <f>CONCATENATE(B27,A31,A32)</f>
        <v>S-100NetznutzungLeistungspreis1</v>
      </c>
      <c r="D32" s="2" t="s">
        <v>10</v>
      </c>
      <c r="E32" s="73">
        <v>12.44</v>
      </c>
      <c r="F32"/>
      <c r="G32"/>
    </row>
    <row r="33" spans="1:7" x14ac:dyDescent="0.25">
      <c r="A33" s="2" t="s">
        <v>39</v>
      </c>
      <c r="C33" s="9" t="str">
        <f>CONCATENATE(B27,A31,A33)</f>
        <v>S-100NetznutzungGrundpreis</v>
      </c>
      <c r="D33" t="s">
        <v>38</v>
      </c>
      <c r="E33" s="73">
        <v>50</v>
      </c>
      <c r="F33"/>
      <c r="G33"/>
    </row>
    <row r="34" spans="1:7" x14ac:dyDescent="0.25">
      <c r="A34" s="2" t="s">
        <v>1</v>
      </c>
      <c r="C34" s="9" t="str">
        <f>CONCATENATE(B27,A31,A34)</f>
        <v>S-100NetznutzungHochtarif (HT)</v>
      </c>
      <c r="D34" s="2" t="s">
        <v>6</v>
      </c>
      <c r="E34" s="73">
        <v>4.8</v>
      </c>
      <c r="F34"/>
      <c r="G34"/>
    </row>
    <row r="35" spans="1:7" x14ac:dyDescent="0.25">
      <c r="A35" s="3" t="s">
        <v>2</v>
      </c>
      <c r="B35" s="4"/>
      <c r="C35" s="18" t="str">
        <f>CONCATENATE(B27,A31,A35)</f>
        <v>S-100NetznutzungNiedertarif (NT)</v>
      </c>
      <c r="D35" s="3" t="s">
        <v>6</v>
      </c>
      <c r="E35" s="74">
        <v>2.9</v>
      </c>
      <c r="F35"/>
      <c r="G35"/>
    </row>
    <row r="36" spans="1:7" x14ac:dyDescent="0.25">
      <c r="C36" s="9"/>
      <c r="F36"/>
      <c r="G36"/>
    </row>
    <row r="37" spans="1:7" x14ac:dyDescent="0.25">
      <c r="A37" s="11" t="str">
        <f>A7</f>
        <v>Tarif</v>
      </c>
      <c r="B37" s="12" t="s">
        <v>21</v>
      </c>
      <c r="C37" s="13"/>
      <c r="D37" s="75" t="str">
        <f>D7</f>
        <v>Einheit</v>
      </c>
      <c r="E37" s="20"/>
      <c r="F37"/>
      <c r="G37"/>
    </row>
    <row r="38" spans="1:7" x14ac:dyDescent="0.25">
      <c r="A38" s="6" t="s">
        <v>0</v>
      </c>
      <c r="B38" s="7"/>
      <c r="C38" s="9"/>
      <c r="D38" s="6"/>
      <c r="E38" s="21"/>
      <c r="F38"/>
      <c r="G38"/>
    </row>
    <row r="39" spans="1:7" x14ac:dyDescent="0.25">
      <c r="A39" s="2" t="s">
        <v>1</v>
      </c>
      <c r="C39" s="9" t="str">
        <f>CONCATENATE(B37,A38,A39)</f>
        <v>S-100 TEnergieHochtarif (HT)</v>
      </c>
      <c r="D39" s="2" t="s">
        <v>6</v>
      </c>
      <c r="E39" s="73">
        <v>13.19</v>
      </c>
      <c r="F39"/>
      <c r="G39"/>
    </row>
    <row r="40" spans="1:7" x14ac:dyDescent="0.25">
      <c r="A40" s="2" t="s">
        <v>2</v>
      </c>
      <c r="C40" s="9" t="str">
        <f>CONCATENATE(B37,A38,A40)</f>
        <v>S-100 TEnergieNiedertarif (NT)</v>
      </c>
      <c r="D40" s="2" t="s">
        <v>6</v>
      </c>
      <c r="E40" s="73">
        <v>9.6999999999999993</v>
      </c>
      <c r="F40"/>
      <c r="G40"/>
    </row>
    <row r="41" spans="1:7" x14ac:dyDescent="0.25">
      <c r="A41" s="6" t="s">
        <v>3</v>
      </c>
      <c r="B41" s="7"/>
      <c r="C41" s="9"/>
      <c r="D41" s="6"/>
      <c r="E41" s="21"/>
      <c r="F41"/>
      <c r="G41"/>
    </row>
    <row r="42" spans="1:7" ht="17.25" x14ac:dyDescent="0.25">
      <c r="A42" s="2" t="s">
        <v>44</v>
      </c>
      <c r="C42" s="9" t="str">
        <f>CONCATENATE(B37,A41,A42)</f>
        <v>S-100 TNetznutzungLeistungspreis1</v>
      </c>
      <c r="D42" s="2" t="s">
        <v>10</v>
      </c>
      <c r="E42" s="73">
        <v>12.44</v>
      </c>
      <c r="F42"/>
      <c r="G42"/>
    </row>
    <row r="43" spans="1:7" x14ac:dyDescent="0.25">
      <c r="A43" s="2" t="s">
        <v>39</v>
      </c>
      <c r="C43" s="9" t="str">
        <f>CONCATENATE(B37,A41,A43)</f>
        <v>S-100 TNetznutzungGrundpreis</v>
      </c>
      <c r="D43" t="s">
        <v>38</v>
      </c>
      <c r="E43" s="73">
        <v>50</v>
      </c>
      <c r="F43"/>
      <c r="G43"/>
    </row>
    <row r="44" spans="1:7" x14ac:dyDescent="0.25">
      <c r="A44" s="2" t="s">
        <v>1</v>
      </c>
      <c r="C44" s="9" t="str">
        <f>CONCATENATE(B37,A41,A44)</f>
        <v>S-100 TNetznutzungHochtarif (HT)</v>
      </c>
      <c r="D44" s="2" t="s">
        <v>6</v>
      </c>
      <c r="E44" s="73">
        <v>3.14</v>
      </c>
      <c r="F44"/>
      <c r="G44"/>
    </row>
    <row r="45" spans="1:7" x14ac:dyDescent="0.25">
      <c r="A45" s="3" t="s">
        <v>2</v>
      </c>
      <c r="B45" s="4"/>
      <c r="C45" s="18" t="str">
        <f>CONCATENATE(B37,A41,A45)</f>
        <v>S-100 TNetznutzungNiedertarif (NT)</v>
      </c>
      <c r="D45" s="3" t="s">
        <v>6</v>
      </c>
      <c r="E45" s="74">
        <v>1.78</v>
      </c>
      <c r="F45"/>
      <c r="G45"/>
    </row>
    <row r="46" spans="1:7" x14ac:dyDescent="0.25">
      <c r="C46" s="10"/>
      <c r="F46"/>
      <c r="G46"/>
    </row>
    <row r="47" spans="1:7" x14ac:dyDescent="0.25">
      <c r="A47" s="11" t="s">
        <v>29</v>
      </c>
      <c r="B47" s="12"/>
      <c r="C47" s="19"/>
      <c r="D47" s="75" t="str">
        <f>D17</f>
        <v>Einheit</v>
      </c>
      <c r="E47" s="20">
        <f>E1</f>
        <v>2023</v>
      </c>
    </row>
    <row r="48" spans="1:7" x14ac:dyDescent="0.25">
      <c r="A48" s="6" t="s">
        <v>3</v>
      </c>
      <c r="B48" s="7"/>
      <c r="C48" s="9"/>
      <c r="D48" s="6"/>
      <c r="E48" s="21"/>
    </row>
    <row r="49" spans="1:7" x14ac:dyDescent="0.25">
      <c r="A49" s="2" t="s">
        <v>4</v>
      </c>
      <c r="C49" s="9" t="str">
        <f>CONCATENATE(,A48,A49)</f>
        <v>NetznutzungSystemdienstleistungen (SDL)</v>
      </c>
      <c r="D49" s="2" t="s">
        <v>6</v>
      </c>
      <c r="E49" s="73">
        <v>0.46</v>
      </c>
    </row>
    <row r="50" spans="1:7" x14ac:dyDescent="0.25">
      <c r="A50" s="15" t="s">
        <v>54</v>
      </c>
      <c r="C50" s="9" t="str">
        <f>CONCATENATE(A48,A50)</f>
        <v>NetznutzungBlindenergie Hochtarif (HT)2 verrechenbar</v>
      </c>
      <c r="D50" s="2" t="s">
        <v>8</v>
      </c>
      <c r="E50" s="73">
        <v>4.0999999999999996</v>
      </c>
    </row>
    <row r="51" spans="1:7" x14ac:dyDescent="0.25">
      <c r="A51" s="6" t="s">
        <v>5</v>
      </c>
      <c r="B51" s="7"/>
      <c r="C51" s="9"/>
      <c r="D51" s="6"/>
      <c r="E51" s="21"/>
      <c r="F51"/>
      <c r="G51"/>
    </row>
    <row r="52" spans="1:7" x14ac:dyDescent="0.25">
      <c r="A52" s="2" t="s">
        <v>56</v>
      </c>
      <c r="C52" s="9" t="str">
        <f>CONCATENATE(A51,A52)</f>
        <v>AbgabenAbgabe an das Gemeinwesen</v>
      </c>
      <c r="D52" t="s">
        <v>38</v>
      </c>
      <c r="E52" s="73">
        <v>2.9</v>
      </c>
      <c r="F52"/>
      <c r="G52"/>
    </row>
    <row r="53" spans="1:7" x14ac:dyDescent="0.25">
      <c r="A53" s="2" t="s">
        <v>31</v>
      </c>
      <c r="C53" s="9" t="str">
        <f>CONCATENATE(A51,A53)</f>
        <v>AbgabenBundesabgaben zur Förderung erneuerbarer Energien</v>
      </c>
      <c r="D53" s="2" t="s">
        <v>6</v>
      </c>
      <c r="E53" s="73">
        <v>2.2000000000000002</v>
      </c>
      <c r="F53"/>
      <c r="G53"/>
    </row>
    <row r="54" spans="1:7" x14ac:dyDescent="0.25">
      <c r="A54" s="3" t="s">
        <v>40</v>
      </c>
      <c r="B54" s="4"/>
      <c r="C54" s="18" t="str">
        <f>CONCATENATE(,A51,A54)</f>
        <v>AbgabenBundesabgaben zur ökol. Sanierung der Wasserkraft</v>
      </c>
      <c r="D54" s="3" t="s">
        <v>6</v>
      </c>
      <c r="E54" s="74">
        <v>0.1</v>
      </c>
      <c r="F54"/>
      <c r="G54"/>
    </row>
  </sheetData>
  <sheetProtection sheet="1" objects="1" scenarios="1" selectLockedCells="1"/>
  <pageMargins left="0.78740157480314965" right="0.39370078740157483" top="1.3779527559055118" bottom="0.59055118110236227" header="0.31496062992125984" footer="0.31496062992125984"/>
  <pageSetup paperSize="9" fitToHeight="100" orientation="portrait" r:id="rId1"/>
  <headerFooter>
    <oddHeader>&amp;R&amp;G</oddHeader>
    <oddFooter>&amp;R&amp;8VNOV20</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7"/>
  <sheetViews>
    <sheetView zoomScaleNormal="100" workbookViewId="0">
      <selection activeCell="A7" sqref="A7"/>
    </sheetView>
  </sheetViews>
  <sheetFormatPr baseColWidth="10" defaultRowHeight="15" x14ac:dyDescent="0.25"/>
  <cols>
    <col min="1" max="1" width="15.7109375" customWidth="1"/>
  </cols>
  <sheetData>
    <row r="1" spans="1:2" x14ac:dyDescent="0.25">
      <c r="A1" s="5" t="s">
        <v>17</v>
      </c>
    </row>
    <row r="3" spans="1:2" s="5" customFormat="1" x14ac:dyDescent="0.25">
      <c r="A3" s="5" t="s">
        <v>16</v>
      </c>
      <c r="B3" s="5" t="s">
        <v>15</v>
      </c>
    </row>
    <row r="4" spans="1:2" x14ac:dyDescent="0.25">
      <c r="A4" t="s">
        <v>50</v>
      </c>
      <c r="B4" t="s">
        <v>18</v>
      </c>
    </row>
    <row r="5" spans="1:2" x14ac:dyDescent="0.25">
      <c r="A5" t="s">
        <v>51</v>
      </c>
      <c r="B5" t="s">
        <v>19</v>
      </c>
    </row>
    <row r="6" spans="1:2" x14ac:dyDescent="0.25">
      <c r="A6" t="s">
        <v>52</v>
      </c>
      <c r="B6" t="s">
        <v>20</v>
      </c>
    </row>
    <row r="7" spans="1:2" x14ac:dyDescent="0.25">
      <c r="B7" t="s">
        <v>21</v>
      </c>
    </row>
  </sheetData>
  <pageMargins left="0.78740157480314965" right="0.39370078740157483" top="1.3779527559055118" bottom="0.59055118110236227" header="0.31496062992125984" footer="0.31496062992125984"/>
  <pageSetup paperSize="9" fitToHeight="100" orientation="portrait" r:id="rId1"/>
  <headerFooter>
    <oddHeader>&amp;R&amp;G</oddHeader>
    <oddFooter>&amp;R&amp;8VNOV20</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zoomScaleNormal="100" workbookViewId="0">
      <selection activeCell="M29" sqref="M29"/>
    </sheetView>
  </sheetViews>
  <sheetFormatPr baseColWidth="10" defaultRowHeight="15" x14ac:dyDescent="0.25"/>
  <sheetData/>
  <pageMargins left="0.78740157480314965" right="0.39370078740157483" top="0.98425196850393704" bottom="0.39370078740157483" header="0.31496062992125984" footer="0.31496062992125984"/>
  <pageSetup paperSize="9" fitToHeight="100" orientation="portrait" r:id="rId1"/>
  <headerFooter>
    <oddHeader>&amp;R&amp;G</oddHeader>
    <oddFooter>&amp;L&amp;8Seite &amp;P von &amp;N&amp;R&amp;8&amp;D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
  <sheetViews>
    <sheetView zoomScaleNormal="100" workbookViewId="0">
      <selection activeCell="D29" sqref="D29"/>
    </sheetView>
  </sheetViews>
  <sheetFormatPr baseColWidth="10" defaultRowHeight="15" x14ac:dyDescent="0.25"/>
  <sheetData/>
  <pageMargins left="0.78740157480314965" right="0.39370078740157483" top="0.98425196850393704" bottom="0.39370078740157483" header="0.31496062992125984" footer="0.31496062992125984"/>
  <pageSetup paperSize="9" fitToHeight="100" orientation="portrait" r:id="rId1"/>
  <headerFooter>
    <oddHeader>&amp;R&amp;G</oddHeader>
    <oddFooter>&amp;L&amp;8Seite &amp;P von &amp;N&amp;R&amp;8&amp;D</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Kalkulation</vt:lpstr>
      <vt:lpstr>Tarife</vt:lpstr>
      <vt:lpstr>Drop Down</vt:lpstr>
      <vt:lpstr>Tabelle3</vt:lpstr>
      <vt:lpstr>Tabelle4 </vt:lpstr>
      <vt:lpstr>Kalkulation!Druckbereich</vt:lpstr>
      <vt:lpstr>Jahr</vt:lpstr>
      <vt:lpstr>Periode</vt:lpstr>
      <vt:lpstr>Tarifart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Wagner</dc:creator>
  <cp:lastModifiedBy>Sabrina Wagner</cp:lastModifiedBy>
  <cp:lastPrinted>2022-07-22T06:29:47Z</cp:lastPrinted>
  <dcterms:created xsi:type="dcterms:W3CDTF">2020-03-31T06:16:24Z</dcterms:created>
  <dcterms:modified xsi:type="dcterms:W3CDTF">2022-12-05T06:40:05Z</dcterms:modified>
</cp:coreProperties>
</file>