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X:\1 Marketing\5 Kommunikationsmassnahmen\9 Weitere Massnahmen\Kundenkommunikation\03 sonstige Themen\unterjährige Tarifanpassung Gas 2023\Dokumente\"/>
    </mc:Choice>
  </mc:AlternateContent>
  <xr:revisionPtr revIDLastSave="0" documentId="13_ncr:1_{7C48A59E-C162-4F65-A062-FB7CB05DD5B2}" xr6:coauthVersionLast="47" xr6:coauthVersionMax="47" xr10:uidLastSave="{00000000-0000-0000-0000-000000000000}"/>
  <workbookProtection workbookAlgorithmName="SHA-512" workbookHashValue="kYjN/WlsOxIFrkc6eUHUki/D7iyo9MF6zVD89/ck/9kuajc1g5op9OfJ4uDP3xq7Rj/VZiTK+HZUtKI8uzfEKA==" workbookSaltValue="okfi9f1zLNzR+gfpbr9bZw==" workbookSpinCount="100000" lockStructure="1"/>
  <bookViews>
    <workbookView xWindow="28680" yWindow="-120" windowWidth="29040" windowHeight="17640" xr2:uid="{00000000-000D-0000-FFFF-FFFF00000000}"/>
  </bookViews>
  <sheets>
    <sheet name="Kalkulation" sheetId="1" r:id="rId1"/>
    <sheet name="Tarife" sheetId="5" state="hidden" r:id="rId2"/>
    <sheet name="Drop Down" sheetId="2" state="hidden" r:id="rId3"/>
  </sheets>
  <definedNames>
    <definedName name="Biogasanteil">'Drop Down'!$C$4:$C$10</definedName>
    <definedName name="_xlnm.Print_Area" localSheetId="0">Kalkulation!$A$1:$M$43</definedName>
    <definedName name="Jahr">'Drop Down'!$C$4:$C$4</definedName>
    <definedName name="Periode">'Drop Down'!$A$4:$A$6</definedName>
    <definedName name="Tarifart">'Drop Down'!$B$4:$B$5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5" l="1"/>
  <c r="C22" i="5"/>
  <c r="C21" i="5"/>
  <c r="C20" i="5"/>
  <c r="E21" i="5"/>
  <c r="F29" i="1"/>
  <c r="C8" i="5"/>
  <c r="F26" i="1"/>
  <c r="F23" i="1"/>
  <c r="A25" i="1"/>
  <c r="F25" i="1" s="1"/>
  <c r="D11" i="5"/>
  <c r="A11" i="5"/>
  <c r="D23" i="1"/>
  <c r="F10" i="1"/>
  <c r="E15" i="5" l="1"/>
  <c r="I19" i="1" l="1"/>
  <c r="A12" i="1" l="1"/>
  <c r="F30" i="1" l="1"/>
  <c r="F24" i="1"/>
  <c r="C17" i="5"/>
  <c r="C31" i="5"/>
  <c r="C30" i="5"/>
  <c r="C27" i="5"/>
  <c r="C26" i="5"/>
  <c r="C16" i="5"/>
  <c r="C13" i="5"/>
  <c r="C12" i="5"/>
  <c r="C9" i="5"/>
  <c r="G29" i="1" s="1"/>
  <c r="G24" i="1" l="1"/>
  <c r="I24" i="1" s="1"/>
  <c r="G26" i="1"/>
  <c r="G25" i="1"/>
  <c r="I25" i="1" s="1"/>
  <c r="G23" i="1"/>
  <c r="I23" i="1" s="1"/>
  <c r="I29" i="1"/>
  <c r="G30" i="1"/>
  <c r="A1" i="1" l="1"/>
  <c r="G19" i="1" l="1"/>
  <c r="I26" i="1" l="1"/>
  <c r="I30" i="1"/>
  <c r="I32" i="1" l="1"/>
  <c r="D15" i="5" l="1"/>
  <c r="B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Corinne Hons</author>
  </authors>
  <commentList>
    <comment ref="A4" authorId="0" shapeId="0" xr:uid="{00000000-0006-0000-0000-000001000000}">
      <text>
        <r>
          <rPr>
            <b/>
            <sz val="9"/>
            <color indexed="81"/>
            <rFont val="Segoe UI"/>
            <family val="2"/>
          </rPr>
          <t>Eingabe</t>
        </r>
        <r>
          <rPr>
            <sz val="9"/>
            <color indexed="81"/>
            <rFont val="Segoe UI"/>
            <family val="2"/>
          </rPr>
          <t xml:space="preserve">
Empfänger Kostenrechner.
</t>
        </r>
      </text>
    </comment>
    <comment ref="G10" authorId="0" shapeId="0" xr:uid="{00000000-0006-0000-0000-000002000000}">
      <text>
        <r>
          <rPr>
            <b/>
            <sz val="9"/>
            <color indexed="81"/>
            <rFont val="Segoe UI"/>
            <family val="2"/>
          </rPr>
          <t>Auswahl</t>
        </r>
        <r>
          <rPr>
            <sz val="9"/>
            <color indexed="81"/>
            <rFont val="Segoe UI"/>
            <family val="2"/>
          </rPr>
          <t xml:space="preserve">
Relevant für die Kalkulation der monatlichen Preiskomponenten wie Leistungs-, Grundpreis, Abgabe an das Gemeinwesen.</t>
        </r>
      </text>
    </comment>
    <comment ref="G12" authorId="0" shapeId="0" xr:uid="{00000000-0006-0000-0000-000003000000}">
      <text>
        <r>
          <rPr>
            <b/>
            <sz val="9"/>
            <color indexed="81"/>
            <rFont val="Segoe UI"/>
            <family val="2"/>
          </rPr>
          <t xml:space="preserve">Eingabe
</t>
        </r>
        <r>
          <rPr>
            <sz val="9"/>
            <color indexed="81"/>
            <rFont val="Segoe UI"/>
            <family val="2"/>
          </rPr>
          <t xml:space="preserve">Menge in kWh nach gewählter Bezugsperiode. 
</t>
        </r>
        <r>
          <rPr>
            <b/>
            <sz val="9"/>
            <color indexed="81"/>
            <rFont val="Segoe UI"/>
            <family val="2"/>
          </rPr>
          <t>Von der Messung in m</t>
        </r>
        <r>
          <rPr>
            <b/>
            <vertAlign val="superscript"/>
            <sz val="9"/>
            <color indexed="81"/>
            <rFont val="Segoe UI"/>
            <family val="2"/>
          </rPr>
          <t>3</t>
        </r>
        <r>
          <rPr>
            <b/>
            <sz val="9"/>
            <color indexed="81"/>
            <rFont val="Segoe UI"/>
            <family val="2"/>
          </rPr>
          <t xml:space="preserve"> zu kWh</t>
        </r>
        <r>
          <rPr>
            <sz val="9"/>
            <color indexed="81"/>
            <rFont val="Segoe UI"/>
            <family val="2"/>
          </rPr>
          <t xml:space="preserve">
Der Gasabsatz wird in Betriebs-Kubikmeter gemessen.
Die Umrechnung von Betriebs-Kubikmeter auf kWh wird auf der Rechnung ausgewiesen.
Der Brennwert wird gemäss Norm SVGW G23 ermittelt und einmal jährlich auf unserer Website publiziert.
Für Details zur Umrechnung und dem aktuellen Brennwert siehe "Merkblatt Gasbrechnung" auf unserer Webpage. 
</t>
        </r>
      </text>
    </comment>
    <comment ref="G13" authorId="0" shapeId="0" xr:uid="{00000000-0006-0000-0000-000004000000}">
      <text>
        <r>
          <rPr>
            <b/>
            <sz val="9"/>
            <color indexed="81"/>
            <rFont val="Segoe UI"/>
            <family val="2"/>
          </rPr>
          <t xml:space="preserve">Eingabe
</t>
        </r>
        <r>
          <rPr>
            <sz val="9"/>
            <color indexed="81"/>
            <rFont val="Segoe UI"/>
            <family val="2"/>
          </rPr>
          <t>Anzahl vorhandener Zähler/Messpunkte.
Relevant für die Kalkulationen der Komponenten Grundpreis und Abgabe an das Gemeinwesen.</t>
        </r>
      </text>
    </comment>
    <comment ref="G15" authorId="0" shapeId="0" xr:uid="{00000000-0006-0000-0000-000005000000}">
      <text>
        <r>
          <rPr>
            <b/>
            <sz val="9"/>
            <color indexed="81"/>
            <rFont val="Segoe UI"/>
            <family val="2"/>
          </rPr>
          <t xml:space="preserve">Auswahl
</t>
        </r>
        <r>
          <rPr>
            <sz val="9"/>
            <color indexed="81"/>
            <rFont val="Segoe UI"/>
            <family val="2"/>
          </rPr>
          <t>Tarif nach Verwendungsart.
Die Verwendungsart ist nachstehend unter "Tarife" näher beschrieben.</t>
        </r>
        <r>
          <rPr>
            <b/>
            <sz val="9"/>
            <color indexed="81"/>
            <rFont val="Segoe UI"/>
            <family val="2"/>
          </rPr>
          <t xml:space="preserve">
Tarife
</t>
        </r>
        <r>
          <rPr>
            <sz val="9"/>
            <color indexed="81"/>
            <rFont val="Segoe UI"/>
            <family val="2"/>
          </rPr>
          <t>G-Standard   Für Raumheizungen, Warmwasser-
                       anlagen sowie Kleingeräte.
G-Extra</t>
        </r>
        <r>
          <rPr>
            <vertAlign val="superscript"/>
            <sz val="9"/>
            <color indexed="81"/>
            <rFont val="Segoe UI"/>
            <family val="2"/>
          </rPr>
          <t>1</t>
        </r>
        <r>
          <rPr>
            <sz val="9"/>
            <color indexed="81"/>
            <rFont val="Segoe UI"/>
            <family val="2"/>
          </rPr>
          <t xml:space="preserve">          Für Spezialanwendungen.
</t>
        </r>
        <r>
          <rPr>
            <vertAlign val="superscript"/>
            <sz val="9"/>
            <color indexed="81"/>
            <rFont val="Segoe UI"/>
            <family val="2"/>
          </rPr>
          <t>1</t>
        </r>
        <r>
          <rPr>
            <sz val="9"/>
            <color indexed="81"/>
            <rFont val="Segoe UI"/>
            <family val="2"/>
          </rPr>
          <t xml:space="preserve"> Das Tarifsegment G-Extra wird für den industriellen Grossverbrauch für Prozessanwendungen (nicht primär zum Heizen) sowie für Anwendungen mit einem jährlichen Verbrauch von mindestens 100 MWh ohne Winterspitze angeboten.
</t>
        </r>
      </text>
    </comment>
    <comment ref="G16" authorId="0" shapeId="0" xr:uid="{00000000-0006-0000-0000-000006000000}">
      <text>
        <r>
          <rPr>
            <b/>
            <sz val="9"/>
            <color indexed="81"/>
            <rFont val="Segoe UI"/>
            <family val="2"/>
          </rPr>
          <t xml:space="preserve">Auswahl
</t>
        </r>
        <r>
          <rPr>
            <sz val="9"/>
            <color indexed="81"/>
            <rFont val="Segoe UI"/>
            <family val="2"/>
          </rPr>
          <t xml:space="preserve">Erwünschtes Produkt.
</t>
        </r>
        <r>
          <rPr>
            <b/>
            <sz val="9"/>
            <color indexed="81"/>
            <rFont val="Segoe UI"/>
            <family val="2"/>
          </rPr>
          <t>Standardmix</t>
        </r>
        <r>
          <rPr>
            <sz val="9"/>
            <color indexed="81"/>
            <rFont val="Segoe UI"/>
            <family val="2"/>
          </rPr>
          <t xml:space="preserve">
Ohne Gegenbericht erfolgt die Belieferung mit unserem Standard-Gasmix. 
</t>
        </r>
        <r>
          <rPr>
            <b/>
            <sz val="9"/>
            <color indexed="81"/>
            <rFont val="Segoe UI"/>
            <family val="2"/>
          </rPr>
          <t>Wahlprodukt</t>
        </r>
        <r>
          <rPr>
            <sz val="9"/>
            <color indexed="81"/>
            <rFont val="Segoe UI"/>
            <family val="2"/>
          </rPr>
          <t xml:space="preserve">
Als Wahlprodukt werden die Varianten mit 80% bzw. 100% Biogasanteil aus der Schweiz angeboten.
</t>
        </r>
        <r>
          <rPr>
            <b/>
            <sz val="9"/>
            <color indexed="81"/>
            <rFont val="Segoe UI"/>
            <family val="2"/>
          </rPr>
          <t>Herkunft</t>
        </r>
        <r>
          <rPr>
            <sz val="9"/>
            <color indexed="81"/>
            <rFont val="Segoe UI"/>
            <family val="2"/>
          </rPr>
          <t xml:space="preserve">
Biogas ist eine erneuerbare und beinahe CO2-neutrale Energie. Es entsteht durch die Vergärung von Abfall und Reststoffen wie Grüngut oder Klärschlamm. 
Unsere Biogasqualität im Standardmix stammt zu 100% aus europäischen Anlagen. Das Wahlprodukt aus Schweizer Produktionsanlagen enthält unter anderem das Wetziker Biogas aus unserer eigenen Anlage "Nicola" bei der ARA Flos.
</t>
        </r>
        <r>
          <rPr>
            <b/>
            <sz val="9"/>
            <color indexed="81"/>
            <rFont val="Segoe UI"/>
            <family val="2"/>
          </rPr>
          <t>Abrechnung Biogasanteil und CO</t>
        </r>
        <r>
          <rPr>
            <b/>
            <vertAlign val="subscript"/>
            <sz val="9"/>
            <color indexed="81"/>
            <rFont val="Segoe UI"/>
            <family val="2"/>
          </rPr>
          <t>2</t>
        </r>
        <r>
          <rPr>
            <b/>
            <sz val="9"/>
            <color indexed="81"/>
            <rFont val="Segoe UI"/>
            <family val="2"/>
          </rPr>
          <t>-Abgabe</t>
        </r>
        <r>
          <rPr>
            <sz val="9"/>
            <color indexed="81"/>
            <rFont val="Segoe UI"/>
            <family val="2"/>
          </rPr>
          <t xml:space="preserve">
Die auf dem Tarifblatt publizierten Gaspreise beinhalten die physische Gaslieferung inklusive Transport und Verteilkosten sowie den ökologischen Mehrwert des Biogasanteils.
Biogas aus Schweizer Produktionsanlagen ist von der CO2-Abgabe befreit, ausländisches Biogas zurzeit nicht. Die CO2-Abgabe gilt jeweils für die gesamte Bezugsmenge, gemäss den publizierten Ansätzen. 
Weitere Informationen sind auf dem "Merkblatt Gasabrechnung" auf unserer Website zu finden.</t>
        </r>
      </text>
    </comment>
  </commentList>
</comments>
</file>

<file path=xl/sharedStrings.xml><?xml version="1.0" encoding="utf-8"?>
<sst xmlns="http://schemas.openxmlformats.org/spreadsheetml/2006/main" count="94" uniqueCount="51">
  <si>
    <t>Abgaben</t>
  </si>
  <si>
    <t>Rp./kWh</t>
  </si>
  <si>
    <t>Alle Preise exklusive MWST.</t>
  </si>
  <si>
    <t>Produkt- und Preisänderungen bleiben vorbehalten.</t>
  </si>
  <si>
    <t>kWh</t>
  </si>
  <si>
    <t>CHF</t>
  </si>
  <si>
    <t>Tarifart</t>
  </si>
  <si>
    <t>Periode</t>
  </si>
  <si>
    <t>Drop Down Menu</t>
  </si>
  <si>
    <t>Tarif</t>
  </si>
  <si>
    <t>Einheit</t>
  </si>
  <si>
    <t>Formelbasis - nicht verändern!</t>
  </si>
  <si>
    <t>Datum</t>
  </si>
  <si>
    <t>Anzahl Zähler/Messpunkte</t>
  </si>
  <si>
    <t>Tarifunabhängige Komponenten</t>
  </si>
  <si>
    <t>Kenngrössen</t>
  </si>
  <si>
    <t>Alle Preise verstehen sich exklusive MWST.</t>
  </si>
  <si>
    <t>Weitere Informationen, Leistungen und Preisbedingungen sind dem entsprechend gültigen Tarifblatt zu entnehmen.</t>
  </si>
  <si>
    <t>Dieser Kostenrechner dient als preisliche Indikation und ist nicht verbindlich.</t>
  </si>
  <si>
    <t>G-Standard</t>
  </si>
  <si>
    <t>G-Extra</t>
  </si>
  <si>
    <t>Erdgas</t>
  </si>
  <si>
    <t>Tarife Standard-Gasmix.</t>
  </si>
  <si>
    <t>Gasversorgung</t>
  </si>
  <si>
    <t>Biogasanteil</t>
  </si>
  <si>
    <t>Biogas 35 % - Standardmix</t>
  </si>
  <si>
    <t>Grundpreis</t>
  </si>
  <si>
    <t>CHF/Zähler/Mt</t>
  </si>
  <si>
    <r>
      <t>CO</t>
    </r>
    <r>
      <rPr>
        <vertAlign val="subscript"/>
        <sz val="10"/>
        <color theme="1"/>
        <rFont val="Calibri"/>
        <family val="2"/>
        <scheme val="minor"/>
      </rPr>
      <t>2</t>
    </r>
    <r>
      <rPr>
        <sz val="10"/>
        <color theme="1"/>
        <rFont val="Calibri"/>
        <family val="2"/>
        <scheme val="minor"/>
      </rPr>
      <t>-Abgabe</t>
    </r>
  </si>
  <si>
    <t>Monat</t>
  </si>
  <si>
    <t>Quartal</t>
  </si>
  <si>
    <t>Jahr</t>
  </si>
  <si>
    <t>Bezugsperiode</t>
  </si>
  <si>
    <r>
      <t>Erdgas Sonderausschüttung</t>
    </r>
    <r>
      <rPr>
        <vertAlign val="superscript"/>
        <sz val="10"/>
        <color theme="1"/>
        <rFont val="Calibri"/>
        <family val="2"/>
        <scheme val="minor"/>
      </rPr>
      <t>1</t>
    </r>
  </si>
  <si>
    <r>
      <t>Erdgas Sonderausschüttung</t>
    </r>
    <r>
      <rPr>
        <vertAlign val="superscript"/>
        <sz val="11"/>
        <color theme="1"/>
        <rFont val="Calibri"/>
        <family val="2"/>
        <scheme val="minor"/>
      </rPr>
      <t>1</t>
    </r>
  </si>
  <si>
    <t>Biogas 0 %</t>
  </si>
  <si>
    <t>Muster AG, Musterstrasse, 8620 Wetzikon</t>
  </si>
  <si>
    <t>Total Gaskosten exkl. MWST</t>
  </si>
  <si>
    <t>Abgabe an das Gemeinwesen</t>
  </si>
  <si>
    <t>Schweizer Biogas</t>
  </si>
  <si>
    <t>Schweizer Biogas 100 %</t>
  </si>
  <si>
    <t>Schweizer Biogas 80 %</t>
  </si>
  <si>
    <r>
      <t>Preise für Erdgas, Biogas und CO</t>
    </r>
    <r>
      <rPr>
        <vertAlign val="subscript"/>
        <sz val="10"/>
        <color theme="1"/>
        <rFont val="Calibri"/>
        <family val="2"/>
        <scheme val="minor"/>
      </rPr>
      <t>2</t>
    </r>
    <r>
      <rPr>
        <sz val="10"/>
        <color theme="1"/>
        <rFont val="Calibri"/>
        <family val="2"/>
        <scheme val="minor"/>
      </rPr>
      <t>-Abgabe sind stets auf die gesamte Menge bezogen, gemäss den publizierten Ansätzen.</t>
    </r>
  </si>
  <si>
    <t>CO2-Abgabe Schweizer Biogas 100 %</t>
  </si>
  <si>
    <t>CO2-Abgabe Schweizer Biogas 80 %</t>
  </si>
  <si>
    <t>CO2-Abgabe Biogas 0 %</t>
  </si>
  <si>
    <t>CO2-Abgabe Biogas 35 % - Standardmix</t>
  </si>
  <si>
    <t>Biogas Europa</t>
  </si>
  <si>
    <t>2023 - 2. HJ</t>
  </si>
  <si>
    <t>gültig ab 1. Juli 2023</t>
  </si>
  <si>
    <t>Tarife zu Kostenrechner Gas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</si>
</sst>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23" x14ac:knownFonts="1">
    <font>
      <sz val="11"/>
      <color theme="1"/>
      <name val="Calibri"/>
      <family val="2"/>
      <scheme val="minor"/>
    </font>
    <font>
      <b/>
      <sz val="11"/>
      <color theme="1"/>
      <name val="Calibri"/>
      <family val="2"/>
      <scheme val="minor"/>
    </font>
    <font>
      <sz val="11"/>
      <name val="Calibri"/>
      <family val="2"/>
      <scheme val="minor"/>
    </font>
    <font>
      <sz val="11"/>
      <color theme="3"/>
      <name val="Calibri"/>
      <family val="2"/>
      <scheme val="minor"/>
    </font>
    <font>
      <b/>
      <sz val="11"/>
      <name val="Calibri"/>
      <family val="2"/>
      <scheme val="minor"/>
    </font>
    <font>
      <b/>
      <sz val="14"/>
      <name val="Calibri"/>
      <family val="2"/>
      <scheme val="minor"/>
    </font>
    <font>
      <b/>
      <sz val="12"/>
      <name val="Calibri"/>
      <family val="2"/>
      <scheme val="minor"/>
    </font>
    <font>
      <vertAlign val="superscript"/>
      <sz val="11"/>
      <color theme="1"/>
      <name val="Calibri"/>
      <family val="2"/>
      <scheme val="minor"/>
    </font>
    <font>
      <b/>
      <sz val="10"/>
      <name val="Calibri"/>
      <family val="2"/>
      <scheme val="minor"/>
    </font>
    <font>
      <sz val="10"/>
      <color theme="1"/>
      <name val="Calibri"/>
      <family val="2"/>
      <scheme val="minor"/>
    </font>
    <font>
      <b/>
      <sz val="10"/>
      <color theme="3"/>
      <name val="Calibri"/>
      <family val="2"/>
      <scheme val="minor"/>
    </font>
    <font>
      <b/>
      <sz val="10"/>
      <color theme="1"/>
      <name val="Calibri"/>
      <family val="2"/>
      <scheme val="minor"/>
    </font>
    <font>
      <sz val="10"/>
      <color theme="3"/>
      <name val="Calibri"/>
      <family val="2"/>
      <scheme val="minor"/>
    </font>
    <font>
      <sz val="10"/>
      <name val="Calibri"/>
      <family val="2"/>
      <scheme val="minor"/>
    </font>
    <font>
      <sz val="10"/>
      <color theme="1"/>
      <name val="Wingdings"/>
      <charset val="2"/>
    </font>
    <font>
      <vertAlign val="superscript"/>
      <sz val="10"/>
      <color theme="1"/>
      <name val="Calibri"/>
      <family val="2"/>
      <scheme val="minor"/>
    </font>
    <font>
      <vertAlign val="subscript"/>
      <sz val="10"/>
      <color theme="1"/>
      <name val="Calibri"/>
      <family val="2"/>
      <scheme val="minor"/>
    </font>
    <font>
      <b/>
      <sz val="9"/>
      <color indexed="81"/>
      <name val="Segoe UI"/>
      <family val="2"/>
    </font>
    <font>
      <sz val="9"/>
      <color indexed="81"/>
      <name val="Segoe UI"/>
      <family val="2"/>
    </font>
    <font>
      <b/>
      <vertAlign val="superscript"/>
      <sz val="9"/>
      <color indexed="81"/>
      <name val="Segoe UI"/>
      <family val="2"/>
    </font>
    <font>
      <b/>
      <vertAlign val="subscript"/>
      <sz val="9"/>
      <color indexed="81"/>
      <name val="Segoe UI"/>
      <family val="2"/>
    </font>
    <font>
      <sz val="10"/>
      <color rgb="FFFF0000"/>
      <name val="Calibri"/>
      <family val="2"/>
      <scheme val="minor"/>
    </font>
    <font>
      <vertAlign val="superscript"/>
      <sz val="9"/>
      <color indexed="81"/>
      <name val="Segoe UI"/>
      <family val="2"/>
    </font>
  </fonts>
  <fills count="7">
    <fill>
      <patternFill patternType="none"/>
    </fill>
    <fill>
      <patternFill patternType="gray125"/>
    </fill>
    <fill>
      <patternFill patternType="solid">
        <fgColor theme="3" tint="0.59999389629810485"/>
        <bgColor indexed="64"/>
      </patternFill>
    </fill>
    <fill>
      <patternFill patternType="solid">
        <fgColor theme="2" tint="-0.249977111117893"/>
        <bgColor indexed="64"/>
      </patternFill>
    </fill>
    <fill>
      <patternFill patternType="solid">
        <fgColor rgb="FFA8A8A8"/>
        <bgColor indexed="64"/>
      </patternFill>
    </fill>
    <fill>
      <patternFill patternType="solid">
        <fgColor rgb="FFDADADA"/>
        <bgColor indexed="64"/>
      </patternFill>
    </fill>
    <fill>
      <patternFill patternType="solid">
        <fgColor rgb="FFFFD600"/>
        <bgColor indexed="64"/>
      </patternFill>
    </fill>
  </fills>
  <borders count="19">
    <border>
      <left/>
      <right/>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style="thin">
        <color theme="0"/>
      </top>
      <bottom style="thin">
        <color theme="0"/>
      </bottom>
      <diagonal/>
    </border>
    <border>
      <left/>
      <right/>
      <top/>
      <bottom style="thin">
        <color theme="0" tint="-0.14996795556505021"/>
      </bottom>
      <diagonal/>
    </border>
    <border>
      <left/>
      <right/>
      <top style="thin">
        <color theme="0" tint="-0.14996795556505021"/>
      </top>
      <bottom/>
      <diagonal/>
    </border>
    <border>
      <left style="thin">
        <color theme="0" tint="-0.24994659260841701"/>
      </left>
      <right/>
      <top style="thin">
        <color theme="0" tint="-0.24994659260841701"/>
      </top>
      <bottom style="thin">
        <color theme="0" tint="-0.24994659260841701"/>
      </bottom>
      <diagonal/>
    </border>
    <border>
      <left/>
      <right style="thin">
        <color theme="0"/>
      </right>
      <top/>
      <bottom/>
      <diagonal/>
    </border>
    <border>
      <left/>
      <right style="thin">
        <color theme="0" tint="-0.24994659260841701"/>
      </right>
      <top style="thin">
        <color theme="0" tint="-0.24994659260841701"/>
      </top>
      <bottom style="thin">
        <color theme="0" tint="-4.9989318521683403E-2"/>
      </bottom>
      <diagonal/>
    </border>
    <border>
      <left/>
      <right style="thin">
        <color theme="0" tint="-0.24994659260841701"/>
      </right>
      <top style="thin">
        <color theme="0" tint="-4.9989318521683403E-2"/>
      </top>
      <bottom style="thin">
        <color theme="0" tint="-4.9989318521683403E-2"/>
      </bottom>
      <diagonal/>
    </border>
    <border>
      <left/>
      <right style="thin">
        <color theme="0" tint="-0.24994659260841701"/>
      </right>
      <top style="thin">
        <color theme="0" tint="-4.9989318521683403E-2"/>
      </top>
      <bottom style="thin">
        <color theme="0"/>
      </bottom>
      <diagonal/>
    </border>
    <border>
      <left/>
      <right style="thin">
        <color theme="0" tint="-0.24994659260841701"/>
      </right>
      <top style="thin">
        <color theme="0" tint="-4.9989318521683403E-2"/>
      </top>
      <bottom/>
      <diagonal/>
    </border>
  </borders>
  <cellStyleXfs count="1">
    <xf numFmtId="0" fontId="0" fillId="0" borderId="0"/>
  </cellStyleXfs>
  <cellXfs count="95">
    <xf numFmtId="0" fontId="0" fillId="0" borderId="0" xfId="0"/>
    <xf numFmtId="0" fontId="0" fillId="0" borderId="0" xfId="0" applyAlignment="1">
      <alignment horizontal="right"/>
    </xf>
    <xf numFmtId="0" fontId="0" fillId="0" borderId="4" xfId="0" applyBorder="1"/>
    <xf numFmtId="0" fontId="0" fillId="0" borderId="7" xfId="0" applyBorder="1"/>
    <xf numFmtId="0" fontId="1" fillId="0" borderId="0" xfId="0" applyFont="1"/>
    <xf numFmtId="0" fontId="3" fillId="0" borderId="0" xfId="0" applyFont="1"/>
    <xf numFmtId="0" fontId="3" fillId="3" borderId="0" xfId="0" applyFont="1" applyFill="1"/>
    <xf numFmtId="0" fontId="4" fillId="4" borderId="1" xfId="0" applyFont="1" applyFill="1" applyBorder="1"/>
    <xf numFmtId="0" fontId="4" fillId="4" borderId="2" xfId="0" applyFont="1" applyFill="1" applyBorder="1"/>
    <xf numFmtId="0" fontId="2" fillId="4" borderId="2" xfId="0" applyFont="1" applyFill="1" applyBorder="1"/>
    <xf numFmtId="0" fontId="3" fillId="3" borderId="2" xfId="0" applyFont="1" applyFill="1" applyBorder="1"/>
    <xf numFmtId="0" fontId="4" fillId="4" borderId="9" xfId="0" applyFont="1" applyFill="1" applyBorder="1"/>
    <xf numFmtId="0" fontId="5" fillId="6" borderId="0" xfId="0" applyFont="1" applyFill="1"/>
    <xf numFmtId="0" fontId="5" fillId="6" borderId="5" xfId="0" applyFont="1" applyFill="1" applyBorder="1"/>
    <xf numFmtId="0" fontId="3" fillId="3" borderId="8" xfId="0" applyFont="1" applyFill="1" applyBorder="1"/>
    <xf numFmtId="0" fontId="3" fillId="3" borderId="9" xfId="0" applyFont="1" applyFill="1" applyBorder="1"/>
    <xf numFmtId="0" fontId="3" fillId="3" borderId="3" xfId="0" applyFont="1" applyFill="1" applyBorder="1"/>
    <xf numFmtId="0" fontId="8" fillId="0" borderId="0" xfId="0" applyFont="1"/>
    <xf numFmtId="0" fontId="9" fillId="0" borderId="0" xfId="0" applyFont="1"/>
    <xf numFmtId="0" fontId="10" fillId="3" borderId="0" xfId="0" applyFont="1" applyFill="1"/>
    <xf numFmtId="0" fontId="8" fillId="0" borderId="0" xfId="0" applyFont="1" applyAlignment="1">
      <alignment horizontal="right"/>
    </xf>
    <xf numFmtId="0" fontId="11" fillId="0" borderId="0" xfId="0" applyFont="1"/>
    <xf numFmtId="0" fontId="12" fillId="3" borderId="0" xfId="0" applyFont="1" applyFill="1"/>
    <xf numFmtId="0" fontId="9" fillId="0" borderId="0" xfId="0" applyFont="1" applyAlignment="1">
      <alignment horizontal="right"/>
    </xf>
    <xf numFmtId="14" fontId="9" fillId="0" borderId="0" xfId="0" applyNumberFormat="1" applyFont="1" applyAlignment="1">
      <alignment horizontal="right"/>
    </xf>
    <xf numFmtId="0" fontId="8" fillId="5" borderId="1" xfId="0" applyFont="1" applyFill="1" applyBorder="1"/>
    <xf numFmtId="0" fontId="8" fillId="5" borderId="2" xfId="0" applyFont="1" applyFill="1" applyBorder="1"/>
    <xf numFmtId="0" fontId="12" fillId="5" borderId="0" xfId="0" applyFont="1" applyFill="1"/>
    <xf numFmtId="0" fontId="8" fillId="5" borderId="2" xfId="0" applyFont="1" applyFill="1" applyBorder="1" applyAlignment="1">
      <alignment horizontal="right"/>
    </xf>
    <xf numFmtId="0" fontId="9" fillId="0" borderId="4" xfId="0" applyFont="1" applyBorder="1"/>
    <xf numFmtId="0" fontId="9" fillId="0" borderId="5" xfId="0" applyFont="1" applyBorder="1"/>
    <xf numFmtId="0" fontId="13" fillId="0" borderId="4" xfId="0" applyFont="1" applyBorder="1"/>
    <xf numFmtId="165" fontId="9" fillId="0" borderId="0" xfId="0" applyNumberFormat="1" applyFont="1"/>
    <xf numFmtId="0" fontId="13" fillId="0" borderId="0" xfId="0" applyFont="1"/>
    <xf numFmtId="0" fontId="9" fillId="0" borderId="6" xfId="0" applyFont="1" applyBorder="1"/>
    <xf numFmtId="0" fontId="9" fillId="0" borderId="7" xfId="0" applyFont="1" applyBorder="1"/>
    <xf numFmtId="0" fontId="9" fillId="0" borderId="7" xfId="0" applyFont="1" applyBorder="1" applyAlignment="1">
      <alignment horizontal="right"/>
    </xf>
    <xf numFmtId="0" fontId="9" fillId="0" borderId="8" xfId="0" applyFont="1" applyBorder="1"/>
    <xf numFmtId="0" fontId="13" fillId="5" borderId="2" xfId="0" applyFont="1" applyFill="1" applyBorder="1"/>
    <xf numFmtId="0" fontId="8" fillId="5" borderId="4" xfId="0" applyFont="1" applyFill="1" applyBorder="1"/>
    <xf numFmtId="0" fontId="13" fillId="5" borderId="0" xfId="0" applyFont="1" applyFill="1"/>
    <xf numFmtId="0" fontId="11" fillId="5" borderId="4" xfId="0" applyFont="1" applyFill="1" applyBorder="1"/>
    <xf numFmtId="0" fontId="9" fillId="5" borderId="0" xfId="0" applyFont="1" applyFill="1"/>
    <xf numFmtId="0" fontId="9" fillId="5" borderId="0" xfId="0" applyFont="1" applyFill="1" applyAlignment="1">
      <alignment horizontal="right"/>
    </xf>
    <xf numFmtId="4" fontId="9" fillId="5" borderId="0" xfId="0" applyNumberFormat="1" applyFont="1" applyFill="1"/>
    <xf numFmtId="0" fontId="14" fillId="5" borderId="0" xfId="0" quotePrefix="1" applyFont="1" applyFill="1"/>
    <xf numFmtId="164" fontId="9" fillId="5" borderId="0" xfId="0" applyNumberFormat="1" applyFont="1" applyFill="1"/>
    <xf numFmtId="0" fontId="9" fillId="5" borderId="5" xfId="0" applyFont="1" applyFill="1" applyBorder="1"/>
    <xf numFmtId="3" fontId="9" fillId="0" borderId="0" xfId="0" applyNumberFormat="1" applyFont="1"/>
    <xf numFmtId="2" fontId="9" fillId="0" borderId="0" xfId="0" applyNumberFormat="1" applyFont="1" applyAlignment="1">
      <alignment horizontal="right"/>
    </xf>
    <xf numFmtId="4" fontId="9" fillId="0" borderId="4" xfId="0" applyNumberFormat="1" applyFont="1" applyBorder="1"/>
    <xf numFmtId="3" fontId="9" fillId="0" borderId="4" xfId="0" applyNumberFormat="1" applyFont="1" applyBorder="1"/>
    <xf numFmtId="164" fontId="9" fillId="0" borderId="0" xfId="0" applyNumberFormat="1" applyFont="1" applyAlignment="1">
      <alignment horizontal="right"/>
    </xf>
    <xf numFmtId="0" fontId="11" fillId="5" borderId="6" xfId="0" applyFont="1" applyFill="1" applyBorder="1"/>
    <xf numFmtId="0" fontId="9" fillId="5" borderId="7" xfId="0" applyFont="1" applyFill="1" applyBorder="1"/>
    <xf numFmtId="0" fontId="12" fillId="3" borderId="7" xfId="0" applyFont="1" applyFill="1" applyBorder="1"/>
    <xf numFmtId="0" fontId="9" fillId="5" borderId="7" xfId="0" applyFont="1" applyFill="1" applyBorder="1" applyAlignment="1">
      <alignment horizontal="right"/>
    </xf>
    <xf numFmtId="4" fontId="11" fillId="5" borderId="7" xfId="0" applyNumberFormat="1" applyFont="1" applyFill="1" applyBorder="1"/>
    <xf numFmtId="0" fontId="11" fillId="5" borderId="7" xfId="0" applyFont="1" applyFill="1" applyBorder="1"/>
    <xf numFmtId="164" fontId="11" fillId="5" borderId="7" xfId="0" applyNumberFormat="1" applyFont="1" applyFill="1" applyBorder="1"/>
    <xf numFmtId="0" fontId="11" fillId="5" borderId="8" xfId="0" applyFont="1" applyFill="1" applyBorder="1"/>
    <xf numFmtId="0" fontId="9" fillId="0" borderId="5" xfId="0" applyFont="1" applyBorder="1" applyAlignment="1">
      <alignment horizontal="right"/>
    </xf>
    <xf numFmtId="0" fontId="9" fillId="5" borderId="4" xfId="0" applyFont="1" applyFill="1" applyBorder="1"/>
    <xf numFmtId="0" fontId="8" fillId="5" borderId="3" xfId="0" applyFont="1" applyFill="1" applyBorder="1"/>
    <xf numFmtId="0" fontId="11" fillId="5" borderId="7" xfId="0" quotePrefix="1" applyFont="1" applyFill="1" applyBorder="1"/>
    <xf numFmtId="2" fontId="0" fillId="2" borderId="10" xfId="0" applyNumberFormat="1" applyFill="1" applyBorder="1" applyProtection="1">
      <protection locked="0"/>
    </xf>
    <xf numFmtId="0" fontId="4" fillId="4" borderId="13" xfId="0" applyFont="1" applyFill="1" applyBorder="1" applyAlignment="1">
      <alignment horizontal="left"/>
    </xf>
    <xf numFmtId="0" fontId="0" fillId="0" borderId="6" xfId="0" applyBorder="1"/>
    <xf numFmtId="0" fontId="5" fillId="2" borderId="14" xfId="0" applyFont="1" applyFill="1" applyBorder="1" applyProtection="1">
      <protection locked="0"/>
    </xf>
    <xf numFmtId="2" fontId="0" fillId="2" borderId="15" xfId="0" applyNumberFormat="1" applyFill="1" applyBorder="1" applyProtection="1">
      <protection locked="0"/>
    </xf>
    <xf numFmtId="2" fontId="0" fillId="2" borderId="16" xfId="0" applyNumberFormat="1" applyFill="1" applyBorder="1" applyProtection="1">
      <protection locked="0"/>
    </xf>
    <xf numFmtId="164" fontId="0" fillId="2" borderId="17" xfId="0" applyNumberFormat="1" applyFill="1" applyBorder="1" applyProtection="1">
      <protection locked="0"/>
    </xf>
    <xf numFmtId="4" fontId="21" fillId="0" borderId="0" xfId="0" applyNumberFormat="1" applyFont="1"/>
    <xf numFmtId="0" fontId="21" fillId="0" borderId="0" xfId="0" applyFont="1"/>
    <xf numFmtId="4" fontId="9" fillId="0" borderId="0" xfId="0" applyNumberFormat="1" applyFont="1"/>
    <xf numFmtId="2" fontId="2" fillId="2" borderId="10" xfId="0" applyNumberFormat="1" applyFont="1" applyFill="1" applyBorder="1" applyProtection="1">
      <protection locked="0"/>
    </xf>
    <xf numFmtId="0" fontId="5" fillId="0" borderId="0" xfId="0" applyFont="1"/>
    <xf numFmtId="0" fontId="0" fillId="0" borderId="0" xfId="0" applyAlignment="1">
      <alignment horizontal="left"/>
    </xf>
    <xf numFmtId="2" fontId="0" fillId="2" borderId="18" xfId="0" applyNumberFormat="1" applyFill="1" applyBorder="1" applyProtection="1">
      <protection locked="0"/>
    </xf>
    <xf numFmtId="0" fontId="6" fillId="2" borderId="0" xfId="0" applyFont="1" applyFill="1" applyAlignment="1" applyProtection="1">
      <alignment horizontal="left"/>
      <protection locked="0"/>
    </xf>
    <xf numFmtId="0" fontId="9" fillId="0" borderId="0" xfId="0" applyFont="1" applyAlignment="1">
      <alignment horizontal="right"/>
    </xf>
    <xf numFmtId="0" fontId="9" fillId="0" borderId="5" xfId="0" applyFont="1" applyBorder="1" applyAlignment="1">
      <alignment horizontal="right"/>
    </xf>
    <xf numFmtId="3" fontId="8" fillId="5" borderId="2" xfId="0" applyNumberFormat="1" applyFont="1" applyFill="1" applyBorder="1" applyAlignment="1">
      <alignment horizontal="center"/>
    </xf>
    <xf numFmtId="0" fontId="8" fillId="5" borderId="2" xfId="0" applyFont="1" applyFill="1" applyBorder="1" applyAlignment="1">
      <alignment horizontal="center"/>
    </xf>
    <xf numFmtId="1" fontId="8" fillId="5" borderId="0" xfId="0" applyNumberFormat="1" applyFont="1" applyFill="1" applyAlignment="1">
      <alignment horizontal="center"/>
    </xf>
    <xf numFmtId="0" fontId="8" fillId="5" borderId="0" xfId="0" applyFont="1" applyFill="1" applyAlignment="1">
      <alignment horizontal="center"/>
    </xf>
    <xf numFmtId="3" fontId="8" fillId="5" borderId="2" xfId="0" applyNumberFormat="1" applyFont="1" applyFill="1" applyBorder="1" applyAlignment="1">
      <alignment horizontal="center" vertical="top" wrapText="1"/>
    </xf>
    <xf numFmtId="0" fontId="9" fillId="5" borderId="2" xfId="0" applyFont="1" applyFill="1" applyBorder="1" applyAlignment="1">
      <alignment horizontal="center" vertical="top" wrapText="1"/>
    </xf>
    <xf numFmtId="0" fontId="9" fillId="5" borderId="3" xfId="0" applyFont="1" applyFill="1" applyBorder="1" applyAlignment="1">
      <alignment horizontal="center" vertical="top" wrapText="1"/>
    </xf>
    <xf numFmtId="3" fontId="8" fillId="5" borderId="0" xfId="0" applyNumberFormat="1" applyFont="1" applyFill="1" applyAlignment="1">
      <alignment horizontal="center" vertical="top" wrapText="1"/>
    </xf>
    <xf numFmtId="0" fontId="11" fillId="5" borderId="0" xfId="0" applyFont="1" applyFill="1" applyAlignment="1">
      <alignment horizontal="center" vertical="top" wrapText="1"/>
    </xf>
    <xf numFmtId="0" fontId="11" fillId="5" borderId="5" xfId="0" applyFont="1" applyFill="1" applyBorder="1" applyAlignment="1">
      <alignment horizontal="center" vertical="top" wrapText="1"/>
    </xf>
    <xf numFmtId="3" fontId="9" fillId="2" borderId="12" xfId="0" applyNumberFormat="1" applyFont="1" applyFill="1" applyBorder="1" applyAlignment="1" applyProtection="1">
      <alignment horizontal="right"/>
      <protection locked="0"/>
    </xf>
    <xf numFmtId="3" fontId="9" fillId="2" borderId="11" xfId="0" applyNumberFormat="1" applyFont="1" applyFill="1" applyBorder="1" applyAlignment="1" applyProtection="1">
      <alignment horizontal="right"/>
      <protection locked="0"/>
    </xf>
    <xf numFmtId="3" fontId="13" fillId="2" borderId="0" xfId="0" applyNumberFormat="1" applyFont="1" applyFill="1" applyAlignment="1" applyProtection="1">
      <alignment horizontal="right"/>
      <protection locked="0"/>
    </xf>
  </cellXfs>
  <cellStyles count="1">
    <cellStyle name="Standard" xfId="0" builtinId="0"/>
  </cellStyles>
  <dxfs count="0"/>
  <tableStyles count="0" defaultTableStyle="TableStyleMedium2" defaultPivotStyle="PivotStyleLight16"/>
  <colors>
    <mruColors>
      <color rgb="FFFFD600"/>
      <color rgb="FFE84F35"/>
      <color rgb="FFDADADA"/>
      <color rgb="FFA8A8A8"/>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D600"/>
    <pageSetUpPr fitToPage="1"/>
  </sheetPr>
  <dimension ref="A1:R41"/>
  <sheetViews>
    <sheetView showGridLines="0" tabSelected="1" zoomScaleNormal="100" workbookViewId="0">
      <selection activeCell="G12" sqref="G12:H12"/>
    </sheetView>
  </sheetViews>
  <sheetFormatPr baseColWidth="10" defaultColWidth="11.42578125" defaultRowHeight="12.75" outlineLevelRow="1" outlineLevelCol="1" x14ac:dyDescent="0.2"/>
  <cols>
    <col min="1" max="1" width="11.7109375" style="18" customWidth="1"/>
    <col min="2" max="2" width="10" style="18" customWidth="1"/>
    <col min="3" max="3" width="10.7109375" style="18" customWidth="1"/>
    <col min="4" max="4" width="9" style="18" customWidth="1"/>
    <col min="5" max="5" width="4.7109375" style="18" customWidth="1"/>
    <col min="6" max="6" width="36.28515625" style="18" hidden="1" customWidth="1" outlineLevel="1"/>
    <col min="7" max="7" width="8.7109375" style="23" customWidth="1" collapsed="1"/>
    <col min="8" max="8" width="12.7109375" style="18" customWidth="1"/>
    <col min="9" max="9" width="11" style="18" customWidth="1"/>
    <col min="10" max="10" width="4.28515625" style="18" customWidth="1"/>
    <col min="11" max="11" width="2" style="18" customWidth="1"/>
    <col min="12" max="12" width="1.5703125" style="18" customWidth="1"/>
    <col min="13" max="13" width="6.7109375" style="18" customWidth="1"/>
    <col min="14" max="16384" width="11.42578125" style="18"/>
  </cols>
  <sheetData>
    <row r="1" spans="1:13" ht="18.75" x14ac:dyDescent="0.3">
      <c r="A1" s="76" t="str">
        <f>"Kostenrechner Gas"&amp;" "&amp;Tarife!E1</f>
        <v>Kostenrechner Gas 2023 - 2. HJ</v>
      </c>
      <c r="B1" s="17"/>
      <c r="C1" s="17"/>
      <c r="E1" s="17"/>
      <c r="F1" s="19" t="s">
        <v>11</v>
      </c>
      <c r="G1" s="20"/>
      <c r="H1" s="17"/>
      <c r="I1" s="17"/>
      <c r="J1" s="17"/>
      <c r="K1" s="17"/>
      <c r="L1" s="17"/>
    </row>
    <row r="2" spans="1:13" x14ac:dyDescent="0.2">
      <c r="A2" s="18" t="s">
        <v>49</v>
      </c>
      <c r="F2" s="22"/>
    </row>
    <row r="3" spans="1:13" x14ac:dyDescent="0.2">
      <c r="A3" s="21"/>
      <c r="F3" s="22"/>
    </row>
    <row r="4" spans="1:13" ht="15.75" x14ac:dyDescent="0.25">
      <c r="A4" s="79" t="s">
        <v>36</v>
      </c>
      <c r="B4" s="79"/>
      <c r="C4" s="79"/>
      <c r="D4" s="79"/>
      <c r="E4" s="79"/>
      <c r="F4" s="79"/>
      <c r="G4" s="79"/>
      <c r="H4" s="79"/>
      <c r="I4" s="79"/>
      <c r="J4" s="79"/>
      <c r="K4" s="79"/>
      <c r="L4" s="79"/>
      <c r="M4" s="79"/>
    </row>
    <row r="5" spans="1:13" x14ac:dyDescent="0.2">
      <c r="A5" s="18" t="s">
        <v>12</v>
      </c>
      <c r="B5" s="24">
        <f ca="1">TODAY()</f>
        <v>45089</v>
      </c>
      <c r="F5" s="22"/>
      <c r="G5" s="18"/>
    </row>
    <row r="6" spans="1:13" x14ac:dyDescent="0.2">
      <c r="F6" s="22"/>
    </row>
    <row r="7" spans="1:13" x14ac:dyDescent="0.2">
      <c r="F7" s="22"/>
    </row>
    <row r="8" spans="1:13" x14ac:dyDescent="0.2">
      <c r="A8" s="25" t="s">
        <v>15</v>
      </c>
      <c r="B8" s="26"/>
      <c r="C8" s="26"/>
      <c r="D8" s="26"/>
      <c r="E8" s="26"/>
      <c r="F8" s="27"/>
      <c r="G8" s="28"/>
      <c r="H8" s="26"/>
      <c r="I8" s="26"/>
      <c r="J8" s="26"/>
      <c r="K8" s="26"/>
      <c r="L8" s="26"/>
      <c r="M8" s="63"/>
    </row>
    <row r="9" spans="1:13" ht="7.5" customHeight="1" x14ac:dyDescent="0.2">
      <c r="A9" s="29"/>
      <c r="F9" s="22"/>
      <c r="M9" s="30"/>
    </row>
    <row r="10" spans="1:13" x14ac:dyDescent="0.2">
      <c r="A10" s="31" t="s">
        <v>32</v>
      </c>
      <c r="F10" s="22">
        <f>IF(G10='Drop Down'!A4,1,IF(G10='Drop Down'!A5,3,IF(G10='Drop Down'!A6,12)))</f>
        <v>12</v>
      </c>
      <c r="G10" s="92" t="s">
        <v>31</v>
      </c>
      <c r="H10" s="92"/>
      <c r="M10" s="30"/>
    </row>
    <row r="11" spans="1:13" ht="7.5" customHeight="1" x14ac:dyDescent="0.2">
      <c r="A11" s="31"/>
      <c r="F11" s="22"/>
      <c r="M11" s="30"/>
    </row>
    <row r="12" spans="1:13" x14ac:dyDescent="0.2">
      <c r="A12" s="31" t="str">
        <f>"Verbrauchsmenge "&amp;G10</f>
        <v>Verbrauchsmenge Jahr</v>
      </c>
      <c r="B12" s="32"/>
      <c r="F12" s="22"/>
      <c r="G12" s="94">
        <v>25000</v>
      </c>
      <c r="H12" s="94"/>
      <c r="I12" s="18" t="s">
        <v>4</v>
      </c>
      <c r="M12" s="30"/>
    </row>
    <row r="13" spans="1:13" x14ac:dyDescent="0.2">
      <c r="A13" s="31" t="s">
        <v>13</v>
      </c>
      <c r="F13" s="22"/>
      <c r="G13" s="92">
        <v>1</v>
      </c>
      <c r="H13" s="92"/>
      <c r="I13" s="33"/>
      <c r="J13" s="33"/>
      <c r="K13" s="33"/>
      <c r="M13" s="30"/>
    </row>
    <row r="14" spans="1:13" ht="7.5" customHeight="1" x14ac:dyDescent="0.2">
      <c r="A14" s="31"/>
      <c r="F14" s="22"/>
      <c r="M14" s="30"/>
    </row>
    <row r="15" spans="1:13" x14ac:dyDescent="0.2">
      <c r="A15" s="31" t="s">
        <v>6</v>
      </c>
      <c r="F15" s="22"/>
      <c r="G15" s="93" t="s">
        <v>19</v>
      </c>
      <c r="H15" s="93"/>
      <c r="M15" s="30"/>
    </row>
    <row r="16" spans="1:13" x14ac:dyDescent="0.2">
      <c r="A16" s="31" t="s">
        <v>24</v>
      </c>
      <c r="F16" s="22"/>
      <c r="G16" s="93" t="s">
        <v>40</v>
      </c>
      <c r="H16" s="93"/>
      <c r="I16" s="33"/>
      <c r="J16" s="33"/>
      <c r="K16" s="33"/>
      <c r="M16" s="30"/>
    </row>
    <row r="17" spans="1:18" ht="7.5" customHeight="1" x14ac:dyDescent="0.2">
      <c r="A17" s="34"/>
      <c r="B17" s="35"/>
      <c r="C17" s="35"/>
      <c r="D17" s="35"/>
      <c r="E17" s="35"/>
      <c r="F17" s="22"/>
      <c r="G17" s="36"/>
      <c r="H17" s="35"/>
      <c r="I17" s="35"/>
      <c r="J17" s="35"/>
      <c r="K17" s="35"/>
      <c r="L17" s="35"/>
      <c r="M17" s="37"/>
    </row>
    <row r="18" spans="1:18" x14ac:dyDescent="0.2">
      <c r="F18" s="22"/>
    </row>
    <row r="19" spans="1:18" x14ac:dyDescent="0.2">
      <c r="A19" s="25" t="s">
        <v>23</v>
      </c>
      <c r="B19" s="38"/>
      <c r="C19" s="38"/>
      <c r="D19" s="38"/>
      <c r="E19" s="38"/>
      <c r="F19" s="27"/>
      <c r="G19" s="82" t="str">
        <f>"Tarif"&amp;" "&amp;G15&amp;" "</f>
        <v xml:space="preserve">Tarif G-Standard </v>
      </c>
      <c r="H19" s="83"/>
      <c r="I19" s="86" t="str">
        <f>"Kostenkalkulation"&amp;" pro " &amp;G10</f>
        <v>Kostenkalkulation pro Jahr</v>
      </c>
      <c r="J19" s="87"/>
      <c r="K19" s="87"/>
      <c r="L19" s="87"/>
      <c r="M19" s="88"/>
    </row>
    <row r="20" spans="1:18" x14ac:dyDescent="0.2">
      <c r="A20" s="39"/>
      <c r="B20" s="40"/>
      <c r="C20" s="40"/>
      <c r="D20" s="40"/>
      <c r="E20" s="40"/>
      <c r="F20" s="27"/>
      <c r="G20" s="84"/>
      <c r="H20" s="85"/>
      <c r="I20" s="89"/>
      <c r="J20" s="90"/>
      <c r="K20" s="90"/>
      <c r="L20" s="90"/>
      <c r="M20" s="91"/>
    </row>
    <row r="21" spans="1:18" ht="7.5" customHeight="1" x14ac:dyDescent="0.2">
      <c r="A21" s="29"/>
      <c r="E21" s="30"/>
      <c r="F21" s="22"/>
      <c r="H21" s="30"/>
      <c r="I21" s="29"/>
      <c r="M21" s="30"/>
    </row>
    <row r="22" spans="1:18" x14ac:dyDescent="0.2">
      <c r="A22" s="41"/>
      <c r="B22" s="42"/>
      <c r="C22" s="42"/>
      <c r="D22" s="42"/>
      <c r="E22" s="42"/>
      <c r="F22" s="22"/>
      <c r="G22" s="43"/>
      <c r="H22" s="42"/>
      <c r="I22" s="44"/>
      <c r="J22" s="42"/>
      <c r="K22" s="45"/>
      <c r="L22" s="46"/>
      <c r="M22" s="47"/>
      <c r="O22" s="72"/>
      <c r="P22" s="73"/>
      <c r="R22" s="74"/>
    </row>
    <row r="23" spans="1:18" x14ac:dyDescent="0.2">
      <c r="A23" s="29" t="s">
        <v>21</v>
      </c>
      <c r="D23" s="48">
        <f>G12</f>
        <v>25000</v>
      </c>
      <c r="E23" s="61" t="s">
        <v>4</v>
      </c>
      <c r="F23" s="22" t="str">
        <f>CONCATENATE(G15,A23)</f>
        <v>G-StandardErdgas</v>
      </c>
      <c r="G23" s="49">
        <f>VLOOKUP(F23,Tarife!$C:$E,3,0)</f>
        <v>8.33</v>
      </c>
      <c r="H23" s="30" t="s">
        <v>1</v>
      </c>
      <c r="I23" s="50">
        <f>$G$12*G23/100</f>
        <v>2082.5</v>
      </c>
      <c r="J23" s="18" t="s">
        <v>5</v>
      </c>
      <c r="M23" s="30"/>
      <c r="O23" s="73"/>
      <c r="P23" s="73"/>
    </row>
    <row r="24" spans="1:18" ht="15" hidden="1" outlineLevel="1" x14ac:dyDescent="0.2">
      <c r="A24" s="29" t="s">
        <v>33</v>
      </c>
      <c r="D24" s="48"/>
      <c r="E24" s="30"/>
      <c r="F24" s="22" t="str">
        <f>CONCATENATE(A24)</f>
        <v>Erdgas Sonderausschüttung1</v>
      </c>
      <c r="G24" s="49">
        <f>VLOOKUP(F24,Tarife!$C:$E,3,0)</f>
        <v>0</v>
      </c>
      <c r="H24" s="30" t="s">
        <v>1</v>
      </c>
      <c r="I24" s="50">
        <f>$G$12*G24/100</f>
        <v>0</v>
      </c>
      <c r="J24" s="18" t="s">
        <v>5</v>
      </c>
      <c r="M24" s="30"/>
      <c r="O24" s="73"/>
      <c r="P24" s="73"/>
    </row>
    <row r="25" spans="1:18" collapsed="1" x14ac:dyDescent="0.2">
      <c r="A25" s="51" t="str">
        <f>G16</f>
        <v>Schweizer Biogas 100 %</v>
      </c>
      <c r="C25" s="80"/>
      <c r="D25" s="80"/>
      <c r="E25" s="81"/>
      <c r="F25" s="22" t="str">
        <f>CONCATENATE(A25)</f>
        <v>Schweizer Biogas 100 %</v>
      </c>
      <c r="G25" s="49">
        <f>VLOOKUP(F25,Tarife!$C:$E,3,0)</f>
        <v>11.58</v>
      </c>
      <c r="H25" s="30" t="s">
        <v>1</v>
      </c>
      <c r="I25" s="50">
        <f>$G$12*G25/100</f>
        <v>2895</v>
      </c>
      <c r="J25" s="18" t="s">
        <v>5</v>
      </c>
      <c r="M25" s="30"/>
      <c r="O25" s="73"/>
      <c r="P25" s="73"/>
    </row>
    <row r="26" spans="1:18" x14ac:dyDescent="0.2">
      <c r="A26" s="51" t="s">
        <v>26</v>
      </c>
      <c r="D26" s="48"/>
      <c r="E26" s="30"/>
      <c r="F26" s="22" t="str">
        <f>CONCATENATE(G15,A26)</f>
        <v>G-StandardGrundpreis</v>
      </c>
      <c r="G26" s="49">
        <f>VLOOKUP(F26,Tarife!$C:$E,3,0)</f>
        <v>10</v>
      </c>
      <c r="H26" s="30" t="s">
        <v>27</v>
      </c>
      <c r="I26" s="50">
        <f>G26*$G$13*$F$10</f>
        <v>120</v>
      </c>
      <c r="J26" s="18" t="s">
        <v>5</v>
      </c>
      <c r="M26" s="30"/>
      <c r="O26" s="73"/>
      <c r="P26" s="73"/>
    </row>
    <row r="27" spans="1:18" ht="7.5" customHeight="1" x14ac:dyDescent="0.2">
      <c r="A27" s="29"/>
      <c r="E27" s="30"/>
      <c r="F27" s="22"/>
      <c r="H27" s="30"/>
      <c r="I27" s="29"/>
      <c r="M27" s="30"/>
      <c r="O27" s="73"/>
      <c r="P27" s="73"/>
    </row>
    <row r="28" spans="1:18" x14ac:dyDescent="0.2">
      <c r="A28" s="62" t="s">
        <v>0</v>
      </c>
      <c r="B28" s="42"/>
      <c r="C28" s="42"/>
      <c r="D28" s="42"/>
      <c r="E28" s="42"/>
      <c r="F28" s="22"/>
      <c r="G28" s="43"/>
      <c r="H28" s="42"/>
      <c r="I28" s="44"/>
      <c r="J28" s="42"/>
      <c r="K28" s="45"/>
      <c r="L28" s="46"/>
      <c r="M28" s="47"/>
      <c r="O28" s="72"/>
      <c r="P28" s="73"/>
    </row>
    <row r="29" spans="1:18" ht="14.25" x14ac:dyDescent="0.25">
      <c r="A29" s="29" t="s">
        <v>28</v>
      </c>
      <c r="E29" s="30"/>
      <c r="F29" s="22" t="str">
        <f>CONCATENATE(A29," ",G16)</f>
        <v>CO2-Abgabe Schweizer Biogas 100 %</v>
      </c>
      <c r="G29" s="52">
        <f>VLOOKUP(F29,Tarife!$C:$E,3,0)</f>
        <v>0</v>
      </c>
      <c r="H29" s="30" t="s">
        <v>1</v>
      </c>
      <c r="I29" s="50">
        <f>G12*G29/100</f>
        <v>0</v>
      </c>
      <c r="J29" s="18" t="s">
        <v>5</v>
      </c>
      <c r="M29" s="30"/>
    </row>
    <row r="30" spans="1:18" x14ac:dyDescent="0.2">
      <c r="A30" s="29" t="s">
        <v>38</v>
      </c>
      <c r="D30" s="48"/>
      <c r="E30" s="30"/>
      <c r="F30" s="22" t="str">
        <f>CONCATENATE(A30)</f>
        <v>Abgabe an das Gemeinwesen</v>
      </c>
      <c r="G30" s="49">
        <f>VLOOKUP(F30,Tarife!$C:$E,3,0)</f>
        <v>2.9</v>
      </c>
      <c r="H30" s="30" t="s">
        <v>27</v>
      </c>
      <c r="I30" s="50">
        <f>G30*$G$13*$F$10</f>
        <v>34.799999999999997</v>
      </c>
      <c r="J30" s="18" t="s">
        <v>5</v>
      </c>
      <c r="M30" s="30"/>
    </row>
    <row r="31" spans="1:18" ht="15" customHeight="1" x14ac:dyDescent="0.2">
      <c r="A31" s="29"/>
      <c r="E31" s="30"/>
      <c r="F31" s="22"/>
      <c r="H31" s="30"/>
      <c r="I31" s="29"/>
      <c r="M31" s="30"/>
    </row>
    <row r="32" spans="1:18" x14ac:dyDescent="0.2">
      <c r="A32" s="53" t="s">
        <v>37</v>
      </c>
      <c r="B32" s="54"/>
      <c r="C32" s="54"/>
      <c r="D32" s="54"/>
      <c r="E32" s="54"/>
      <c r="F32" s="55"/>
      <c r="G32" s="56"/>
      <c r="H32" s="54"/>
      <c r="I32" s="57">
        <f>SUM(I22:I31)</f>
        <v>5132.3</v>
      </c>
      <c r="J32" s="58" t="s">
        <v>5</v>
      </c>
      <c r="K32" s="64"/>
      <c r="L32" s="59"/>
      <c r="M32" s="60"/>
    </row>
    <row r="33" spans="1:6" x14ac:dyDescent="0.2">
      <c r="F33" s="22"/>
    </row>
    <row r="34" spans="1:6" x14ac:dyDescent="0.2">
      <c r="F34" s="22"/>
    </row>
    <row r="35" spans="1:6" x14ac:dyDescent="0.2">
      <c r="A35" s="18" t="s">
        <v>18</v>
      </c>
    </row>
    <row r="37" spans="1:6" ht="14.25" x14ac:dyDescent="0.25">
      <c r="A37" s="18" t="s">
        <v>42</v>
      </c>
    </row>
    <row r="39" spans="1:6" x14ac:dyDescent="0.2">
      <c r="A39" s="18" t="s">
        <v>16</v>
      </c>
    </row>
    <row r="40" spans="1:6" x14ac:dyDescent="0.2">
      <c r="A40" s="18" t="s">
        <v>3</v>
      </c>
    </row>
    <row r="41" spans="1:6" x14ac:dyDescent="0.2">
      <c r="A41" s="18" t="s">
        <v>17</v>
      </c>
    </row>
  </sheetData>
  <sheetProtection algorithmName="SHA-512" hashValue="H/acjjZBRVa52CrvUfm3eszakDd8tdlfVUveyVEoGG1k2XBH1HKGm+gDSXMhLmbEt2IfXSJ6v5FyX8SGM8L5uw==" saltValue="VvVxPUhlZQe1vzNBFT2dDw==" spinCount="100000" sheet="1" selectLockedCells="1"/>
  <mergeCells count="11">
    <mergeCell ref="A4:M4"/>
    <mergeCell ref="C25:E25"/>
    <mergeCell ref="G19:H19"/>
    <mergeCell ref="G20:H20"/>
    <mergeCell ref="I19:M19"/>
    <mergeCell ref="I20:M20"/>
    <mergeCell ref="G10:H10"/>
    <mergeCell ref="G16:H16"/>
    <mergeCell ref="G12:H12"/>
    <mergeCell ref="G13:H13"/>
    <mergeCell ref="G15:H15"/>
  </mergeCells>
  <dataValidations count="3">
    <dataValidation type="list" allowBlank="1" showInputMessage="1" showErrorMessage="1" sqref="G10" xr:uid="{00000000-0002-0000-0000-000000000000}">
      <formula1>Periode</formula1>
    </dataValidation>
    <dataValidation type="list" allowBlank="1" showInputMessage="1" showErrorMessage="1" sqref="G15" xr:uid="{00000000-0002-0000-0000-000001000000}">
      <formula1>Tarifart</formula1>
    </dataValidation>
    <dataValidation type="list" allowBlank="1" showInputMessage="1" showErrorMessage="1" sqref="G16" xr:uid="{00000000-0002-0000-0000-000002000000}">
      <formula1>Biogasanteil</formula1>
    </dataValidation>
  </dataValidations>
  <pageMargins left="0.78740157480314965" right="0.39370078740157483" top="1.3779527559055118" bottom="0.59055118110236227" header="0.31496062992125984" footer="0.31496062992125984"/>
  <pageSetup paperSize="9" scale="96" fitToHeight="100" orientation="portrait" r:id="rId1"/>
  <headerFooter>
    <oddHeader>&amp;R&amp;G</oddHeader>
    <oddFooter>&amp;R&amp;8VMAI23</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1"/>
  <sheetViews>
    <sheetView zoomScaleNormal="100" workbookViewId="0">
      <pane ySplit="5" topLeftCell="A6" activePane="bottomLeft" state="frozen"/>
      <selection activeCell="E50" sqref="E50"/>
      <selection pane="bottomLeft" activeCell="E13" sqref="E13"/>
    </sheetView>
  </sheetViews>
  <sheetFormatPr baseColWidth="10" defaultRowHeight="15" outlineLevelCol="1" x14ac:dyDescent="0.25"/>
  <cols>
    <col min="1" max="1" width="40" customWidth="1"/>
    <col min="2" max="2" width="10.5703125" bestFit="1" customWidth="1"/>
    <col min="3" max="3" width="45.7109375" style="5" hidden="1" customWidth="1" outlineLevel="1"/>
    <col min="4" max="4" width="15.28515625" customWidth="1" collapsed="1"/>
    <col min="5" max="5" width="12" customWidth="1"/>
    <col min="6" max="7" width="12" style="1" customWidth="1"/>
  </cols>
  <sheetData>
    <row r="1" spans="1:7" ht="18.75" x14ac:dyDescent="0.3">
      <c r="A1" s="12" t="s">
        <v>50</v>
      </c>
      <c r="B1" s="12"/>
      <c r="C1" s="13" t="s">
        <v>11</v>
      </c>
      <c r="D1" s="12"/>
      <c r="E1" s="68" t="s">
        <v>48</v>
      </c>
      <c r="F1"/>
      <c r="G1"/>
    </row>
    <row r="2" spans="1:7" x14ac:dyDescent="0.25">
      <c r="C2" s="6"/>
      <c r="F2"/>
      <c r="G2"/>
    </row>
    <row r="3" spans="1:7" x14ac:dyDescent="0.25">
      <c r="A3" t="s">
        <v>22</v>
      </c>
      <c r="C3" s="6"/>
      <c r="F3"/>
      <c r="G3"/>
    </row>
    <row r="4" spans="1:7" x14ac:dyDescent="0.25">
      <c r="A4" t="s">
        <v>2</v>
      </c>
      <c r="C4" s="6"/>
      <c r="F4"/>
      <c r="G4"/>
    </row>
    <row r="5" spans="1:7" x14ac:dyDescent="0.25">
      <c r="A5" t="s">
        <v>3</v>
      </c>
      <c r="C5" s="6"/>
      <c r="F5"/>
      <c r="G5"/>
    </row>
    <row r="6" spans="1:7" x14ac:dyDescent="0.25">
      <c r="C6" s="6"/>
      <c r="F6"/>
      <c r="G6"/>
    </row>
    <row r="7" spans="1:7" x14ac:dyDescent="0.25">
      <c r="A7" s="7" t="s">
        <v>9</v>
      </c>
      <c r="B7" s="8" t="s">
        <v>19</v>
      </c>
      <c r="C7" s="9"/>
      <c r="D7" s="66" t="s">
        <v>10</v>
      </c>
      <c r="E7" s="11"/>
      <c r="F7"/>
      <c r="G7"/>
    </row>
    <row r="8" spans="1:7" x14ac:dyDescent="0.25">
      <c r="A8" s="2" t="s">
        <v>21</v>
      </c>
      <c r="C8" s="6" t="str">
        <f>CONCATENATE(B7,A8)</f>
        <v>G-StandardErdgas</v>
      </c>
      <c r="D8" s="2" t="s">
        <v>1</v>
      </c>
      <c r="E8" s="65">
        <v>8.33</v>
      </c>
      <c r="F8"/>
      <c r="G8"/>
    </row>
    <row r="9" spans="1:7" x14ac:dyDescent="0.25">
      <c r="A9" s="2" t="s">
        <v>26</v>
      </c>
      <c r="C9" s="6" t="str">
        <f>CONCATENATE(B7,A9)</f>
        <v>G-StandardGrundpreis</v>
      </c>
      <c r="D9" t="s">
        <v>27</v>
      </c>
      <c r="E9" s="65">
        <v>10</v>
      </c>
      <c r="F9"/>
      <c r="G9"/>
    </row>
    <row r="10" spans="1:7" x14ac:dyDescent="0.25">
      <c r="C10" s="6"/>
      <c r="F10"/>
      <c r="G10"/>
    </row>
    <row r="11" spans="1:7" x14ac:dyDescent="0.25">
      <c r="A11" s="7" t="str">
        <f>A7</f>
        <v>Tarif</v>
      </c>
      <c r="B11" s="8" t="s">
        <v>20</v>
      </c>
      <c r="C11" s="9"/>
      <c r="D11" s="66" t="str">
        <f>D7</f>
        <v>Einheit</v>
      </c>
      <c r="E11" s="11"/>
      <c r="F11"/>
      <c r="G11"/>
    </row>
    <row r="12" spans="1:7" x14ac:dyDescent="0.25">
      <c r="A12" s="2" t="s">
        <v>21</v>
      </c>
      <c r="C12" s="6" t="str">
        <f>CONCATENATE(B11,A12)</f>
        <v>G-ExtraErdgas</v>
      </c>
      <c r="D12" s="2" t="s">
        <v>1</v>
      </c>
      <c r="E12" s="65">
        <v>7.65</v>
      </c>
      <c r="F12"/>
      <c r="G12"/>
    </row>
    <row r="13" spans="1:7" x14ac:dyDescent="0.25">
      <c r="A13" s="2" t="s">
        <v>26</v>
      </c>
      <c r="C13" s="6" t="str">
        <f>CONCATENATE(B11,A13)</f>
        <v>G-ExtraGrundpreis</v>
      </c>
      <c r="D13" t="s">
        <v>27</v>
      </c>
      <c r="E13" s="65">
        <v>30</v>
      </c>
      <c r="F13"/>
      <c r="G13"/>
    </row>
    <row r="14" spans="1:7" x14ac:dyDescent="0.25">
      <c r="C14" s="6"/>
      <c r="F14"/>
      <c r="G14"/>
    </row>
    <row r="15" spans="1:7" x14ac:dyDescent="0.25">
      <c r="A15" s="7" t="s">
        <v>14</v>
      </c>
      <c r="B15" s="8"/>
      <c r="C15" s="10"/>
      <c r="D15" s="66" t="str">
        <f>D7</f>
        <v>Einheit</v>
      </c>
      <c r="E15" s="11" t="str">
        <f>E1</f>
        <v>2023 - 2. HJ</v>
      </c>
    </row>
    <row r="16" spans="1:7" ht="17.25" x14ac:dyDescent="0.25">
      <c r="A16" s="2" t="s">
        <v>34</v>
      </c>
      <c r="C16" s="6" t="str">
        <f>CONCATENATE(A16)</f>
        <v>Erdgas Sonderausschüttung1</v>
      </c>
      <c r="D16" s="2" t="s">
        <v>1</v>
      </c>
      <c r="E16" s="69">
        <v>0</v>
      </c>
    </row>
    <row r="17" spans="1:7" x14ac:dyDescent="0.25">
      <c r="A17" s="2" t="s">
        <v>38</v>
      </c>
      <c r="C17" s="6" t="str">
        <f>CONCATENATE(A17)</f>
        <v>Abgabe an das Gemeinwesen</v>
      </c>
      <c r="D17" t="s">
        <v>27</v>
      </c>
      <c r="E17" s="70">
        <v>2.9</v>
      </c>
    </row>
    <row r="18" spans="1:7" x14ac:dyDescent="0.25">
      <c r="A18" s="2"/>
      <c r="C18" s="6"/>
      <c r="E18" s="78"/>
    </row>
    <row r="19" spans="1:7" x14ac:dyDescent="0.25">
      <c r="A19" s="2"/>
      <c r="C19" s="6"/>
      <c r="E19" s="78"/>
    </row>
    <row r="20" spans="1:7" x14ac:dyDescent="0.25">
      <c r="A20" s="2" t="s">
        <v>45</v>
      </c>
      <c r="C20" s="6" t="str">
        <f>CONCATENATE(A20)</f>
        <v>CO2-Abgabe Biogas 0 %</v>
      </c>
      <c r="D20" s="2" t="s">
        <v>1</v>
      </c>
      <c r="E20" s="71">
        <v>2.1779999999999999</v>
      </c>
    </row>
    <row r="21" spans="1:7" x14ac:dyDescent="0.25">
      <c r="A21" s="2" t="s">
        <v>46</v>
      </c>
      <c r="C21" s="6" t="str">
        <f>CONCATENATE(A21)</f>
        <v>CO2-Abgabe Biogas 35 % - Standardmix</v>
      </c>
      <c r="D21" s="2" t="s">
        <v>1</v>
      </c>
      <c r="E21" s="71">
        <f>E20</f>
        <v>2.1779999999999999</v>
      </c>
    </row>
    <row r="22" spans="1:7" x14ac:dyDescent="0.25">
      <c r="A22" s="2" t="s">
        <v>44</v>
      </c>
      <c r="C22" s="6" t="str">
        <f>CONCATENATE(A22)</f>
        <v>CO2-Abgabe Schweizer Biogas 80 %</v>
      </c>
      <c r="D22" s="2" t="s">
        <v>1</v>
      </c>
      <c r="E22" s="71">
        <v>0.436</v>
      </c>
      <c r="G22" s="77"/>
    </row>
    <row r="23" spans="1:7" x14ac:dyDescent="0.25">
      <c r="A23" s="2" t="s">
        <v>43</v>
      </c>
      <c r="C23" s="6" t="str">
        <f>CONCATENATE(A23)</f>
        <v>CO2-Abgabe Schweizer Biogas 100 %</v>
      </c>
      <c r="D23" s="2" t="s">
        <v>1</v>
      </c>
      <c r="E23" s="71">
        <v>0</v>
      </c>
    </row>
    <row r="24" spans="1:7" x14ac:dyDescent="0.25">
      <c r="C24" s="6"/>
      <c r="F24"/>
      <c r="G24"/>
    </row>
    <row r="25" spans="1:7" x14ac:dyDescent="0.25">
      <c r="A25" s="4" t="s">
        <v>47</v>
      </c>
      <c r="C25" s="6"/>
      <c r="F25"/>
      <c r="G25"/>
    </row>
    <row r="26" spans="1:7" x14ac:dyDescent="0.25">
      <c r="A26" s="2" t="s">
        <v>25</v>
      </c>
      <c r="C26" s="14" t="str">
        <f>A26</f>
        <v>Biogas 35 % - Standardmix</v>
      </c>
      <c r="D26" s="2" t="s">
        <v>1</v>
      </c>
      <c r="E26" s="65">
        <v>1.19</v>
      </c>
      <c r="F26"/>
      <c r="G26"/>
    </row>
    <row r="27" spans="1:7" x14ac:dyDescent="0.25">
      <c r="A27" s="2" t="s">
        <v>35</v>
      </c>
      <c r="C27" s="16" t="str">
        <f>A27</f>
        <v>Biogas 0 %</v>
      </c>
      <c r="D27" s="67" t="s">
        <v>1</v>
      </c>
      <c r="E27" s="65">
        <v>0</v>
      </c>
    </row>
    <row r="29" spans="1:7" x14ac:dyDescent="0.25">
      <c r="A29" s="4" t="s">
        <v>39</v>
      </c>
    </row>
    <row r="30" spans="1:7" x14ac:dyDescent="0.25">
      <c r="A30" s="2" t="s">
        <v>41</v>
      </c>
      <c r="C30" s="14" t="str">
        <f>A30</f>
        <v>Schweizer Biogas 80 %</v>
      </c>
      <c r="D30" s="2" t="s">
        <v>1</v>
      </c>
      <c r="E30" s="75">
        <v>9.26</v>
      </c>
    </row>
    <row r="31" spans="1:7" x14ac:dyDescent="0.25">
      <c r="A31" s="2" t="s">
        <v>40</v>
      </c>
      <c r="B31" s="3"/>
      <c r="C31" s="15" t="str">
        <f>A31</f>
        <v>Schweizer Biogas 100 %</v>
      </c>
      <c r="D31" s="67" t="s">
        <v>1</v>
      </c>
      <c r="E31" s="75">
        <v>11.58</v>
      </c>
    </row>
  </sheetData>
  <sheetProtection selectLockedCells="1"/>
  <pageMargins left="0.78740157480314965" right="0.39370078740157483" top="1.3779527559055118" bottom="0.59055118110236227" header="0.31496062992125984" footer="0.31496062992125984"/>
  <pageSetup paperSize="9" scale="73" fitToHeight="100" orientation="portrait" r:id="rId1"/>
  <headerFooter>
    <oddHeader>&amp;R&amp;G</oddHeader>
    <oddFooter>&amp;R&amp;8VNOV20</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10"/>
  <sheetViews>
    <sheetView zoomScaleNormal="100" workbookViewId="0">
      <selection activeCell="E6" sqref="E6"/>
    </sheetView>
  </sheetViews>
  <sheetFormatPr baseColWidth="10" defaultRowHeight="15" x14ac:dyDescent="0.25"/>
  <cols>
    <col min="1" max="1" width="15.7109375" customWidth="1"/>
    <col min="3" max="3" width="24.28515625" bestFit="1" customWidth="1"/>
  </cols>
  <sheetData>
    <row r="1" spans="1:3" x14ac:dyDescent="0.25">
      <c r="A1" s="4" t="s">
        <v>8</v>
      </c>
    </row>
    <row r="3" spans="1:3" s="4" customFormat="1" x14ac:dyDescent="0.25">
      <c r="A3" s="4" t="s">
        <v>7</v>
      </c>
      <c r="B3" s="4" t="s">
        <v>6</v>
      </c>
      <c r="C3" s="4" t="s">
        <v>24</v>
      </c>
    </row>
    <row r="4" spans="1:3" x14ac:dyDescent="0.25">
      <c r="A4" t="s">
        <v>29</v>
      </c>
      <c r="B4" t="s">
        <v>19</v>
      </c>
      <c r="C4" s="2" t="s">
        <v>25</v>
      </c>
    </row>
    <row r="5" spans="1:3" x14ac:dyDescent="0.25">
      <c r="A5" t="s">
        <v>30</v>
      </c>
      <c r="B5" t="s">
        <v>20</v>
      </c>
      <c r="C5" s="2" t="s">
        <v>35</v>
      </c>
    </row>
    <row r="6" spans="1:3" x14ac:dyDescent="0.25">
      <c r="A6" t="s">
        <v>31</v>
      </c>
      <c r="C6" s="2" t="s">
        <v>41</v>
      </c>
    </row>
    <row r="7" spans="1:3" x14ac:dyDescent="0.25">
      <c r="C7" s="2" t="s">
        <v>40</v>
      </c>
    </row>
    <row r="10" spans="1:3" x14ac:dyDescent="0.25">
      <c r="C10" s="2"/>
    </row>
  </sheetData>
  <pageMargins left="0.78740157480314965" right="0.39370078740157483" top="1.3779527559055118" bottom="0.59055118110236227" header="0.31496062992125984" footer="0.31496062992125984"/>
  <pageSetup paperSize="9" fitToHeight="100" orientation="portrait" r:id="rId1"/>
  <headerFooter>
    <oddHeader>&amp;R&amp;G</oddHeader>
    <oddFooter>&amp;R&amp;8VNOV20</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8BADE80AD2EDE64F8033B99FF57A989B" ma:contentTypeVersion="8" ma:contentTypeDescription="Ein neues Dokument erstellen." ma:contentTypeScope="" ma:versionID="d0f4d7c3c71fd28e24d904cc9ce0b78f">
  <xsd:schema xmlns:xsd="http://www.w3.org/2001/XMLSchema" xmlns:xs="http://www.w3.org/2001/XMLSchema" xmlns:p="http://schemas.microsoft.com/office/2006/metadata/properties" xmlns:ns3="51f8cafa-3dec-462f-806f-a5f511df58a5" targetNamespace="http://schemas.microsoft.com/office/2006/metadata/properties" ma:root="true" ma:fieldsID="ef8fc9e454f3f5ea4802c0a3461bf9a6" ns3:_="">
    <xsd:import namespace="51f8cafa-3dec-462f-806f-a5f511df58a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1f8cafa-3dec-462f-806f-a5f511df58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7BA653F-4F8E-4CD0-90E7-1265CF4B9CC1}">
  <ds:schemaRefs>
    <ds:schemaRef ds:uri="http://schemas.microsoft.com/sharepoint/v3/contenttype/forms"/>
  </ds:schemaRefs>
</ds:datastoreItem>
</file>

<file path=customXml/itemProps2.xml><?xml version="1.0" encoding="utf-8"?>
<ds:datastoreItem xmlns:ds="http://schemas.openxmlformats.org/officeDocument/2006/customXml" ds:itemID="{B973EBB3-4E85-4EDB-951D-DF297A6D76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1f8cafa-3dec-462f-806f-a5f511df58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7992957-4ED8-4F82-8446-9D0C9B8FACEB}">
  <ds:schemaRefs>
    <ds:schemaRef ds:uri="http://purl.org/dc/dcmitype/"/>
    <ds:schemaRef ds:uri="http://schemas.microsoft.com/office/2006/documentManagement/types"/>
    <ds:schemaRef ds:uri="51f8cafa-3dec-462f-806f-a5f511df58a5"/>
    <ds:schemaRef ds:uri="http://purl.org/dc/elements/1.1/"/>
    <ds:schemaRef ds:uri="http://purl.org/dc/term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Kalkulation</vt:lpstr>
      <vt:lpstr>Tarife</vt:lpstr>
      <vt:lpstr>Drop Down</vt:lpstr>
      <vt:lpstr>Biogasanteil</vt:lpstr>
      <vt:lpstr>Kalkulation!Druckbereich</vt:lpstr>
      <vt:lpstr>Jahr</vt:lpstr>
      <vt:lpstr>Periode</vt:lpstr>
      <vt:lpstr>Tarifart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Wagner</dc:creator>
  <cp:lastModifiedBy>Sabrina Wagner</cp:lastModifiedBy>
  <cp:lastPrinted>2023-03-23T12:29:46Z</cp:lastPrinted>
  <dcterms:created xsi:type="dcterms:W3CDTF">2020-03-31T06:16:24Z</dcterms:created>
  <dcterms:modified xsi:type="dcterms:W3CDTF">2023-06-12T06:43:01Z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0x0101008BADE80AD2EDE64F8033B99FF57A989B</vt:lpwstr>
  </property>
</Properties>
</file>