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V:\Kundenservice\Kostenrechner Strom Gas Wasser\"/>
    </mc:Choice>
  </mc:AlternateContent>
  <xr:revisionPtr revIDLastSave="0" documentId="13_ncr:11_{591A3289-88AC-4821-A1E1-0D48AB5ABF03}" xr6:coauthVersionLast="47" xr6:coauthVersionMax="47" xr10:uidLastSave="{00000000-0000-0000-0000-000000000000}"/>
  <workbookProtection workbookAlgorithmName="SHA-512" workbookHashValue="Oya46tyYKBcs7+r57E3TyOFWfLQzbub2y3ZVZpaEd3kmWRD1/XJ9GelEopf9UjBp7xYPPpXTRzKRaEP0BmPOqw==" workbookSaltValue="ofoTcLyfZV/dFfSPDK5WFw==" workbookSpinCount="100000" lockStructure="1"/>
  <bookViews>
    <workbookView xWindow="28680" yWindow="-120" windowWidth="29040" windowHeight="17640" xr2:uid="{00000000-000D-0000-FFFF-FFFF00000000}"/>
  </bookViews>
  <sheets>
    <sheet name="Kalkulation" sheetId="1" r:id="rId1"/>
    <sheet name="Tarife" sheetId="5" state="hidden" r:id="rId2"/>
    <sheet name="Drop Down" sheetId="2" state="hidden" r:id="rId3"/>
  </sheets>
  <definedNames>
    <definedName name="Biogasanteil">'Drop Down'!$C$4:$C$11</definedName>
    <definedName name="_xlnm.Print_Area" localSheetId="0">Kalkulation!$A$1:$M$44</definedName>
    <definedName name="Jahr">'Drop Down'!$C$4:$C$5</definedName>
    <definedName name="Periode">'Drop Down'!$A$4:$A$6</definedName>
    <definedName name="Tarifart">'Drop Down'!$B$4:$B$6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2" i="5" l="1"/>
  <c r="C52" i="5"/>
  <c r="D23" i="1"/>
  <c r="F10" i="1"/>
  <c r="E19" i="5" l="1"/>
  <c r="C27" i="5"/>
  <c r="I19" i="1" l="1"/>
  <c r="A12" i="1" l="1"/>
  <c r="F30" i="1" l="1"/>
  <c r="F29" i="1"/>
  <c r="F26" i="1"/>
  <c r="A25" i="1"/>
  <c r="F24" i="1"/>
  <c r="F23" i="1"/>
  <c r="A57" i="5"/>
  <c r="A30" i="5"/>
  <c r="C22" i="5"/>
  <c r="C21" i="5"/>
  <c r="C55" i="5"/>
  <c r="C54" i="5"/>
  <c r="C53" i="5"/>
  <c r="C28" i="5"/>
  <c r="C26" i="5"/>
  <c r="C25" i="5"/>
  <c r="C20" i="5"/>
  <c r="C17" i="5"/>
  <c r="C16" i="5"/>
  <c r="C13" i="5"/>
  <c r="C12" i="5"/>
  <c r="C9" i="5"/>
  <c r="C8" i="5"/>
  <c r="E57" i="5"/>
  <c r="B58" i="5"/>
  <c r="E58" i="5" s="1"/>
  <c r="E30" i="5"/>
  <c r="B31" i="5"/>
  <c r="B32" i="5" s="1"/>
  <c r="A32" i="5" s="1"/>
  <c r="G26" i="1" l="1"/>
  <c r="G24" i="1"/>
  <c r="I24" i="1" s="1"/>
  <c r="F25" i="1"/>
  <c r="G25" i="1" s="1"/>
  <c r="I25" i="1" s="1"/>
  <c r="C25" i="1"/>
  <c r="G23" i="1"/>
  <c r="I23" i="1" s="1"/>
  <c r="G29" i="1"/>
  <c r="I29" i="1" s="1"/>
  <c r="G30" i="1"/>
  <c r="A31" i="5"/>
  <c r="A58" i="5"/>
  <c r="B59" i="5"/>
  <c r="A59" i="5" s="1"/>
  <c r="E32" i="5"/>
  <c r="E31" i="5"/>
  <c r="B33" i="5"/>
  <c r="A33" i="5" s="1"/>
  <c r="B60" i="5" l="1"/>
  <c r="A60" i="5" s="1"/>
  <c r="E59" i="5"/>
  <c r="E33" i="5"/>
  <c r="B34" i="5"/>
  <c r="A34" i="5" s="1"/>
  <c r="E60" i="5" l="1"/>
  <c r="B61" i="5"/>
  <c r="A61" i="5" s="1"/>
  <c r="B35" i="5"/>
  <c r="B36" i="5" s="1"/>
  <c r="A36" i="5" s="1"/>
  <c r="E34" i="5"/>
  <c r="E35" i="5" l="1"/>
  <c r="A35" i="5"/>
  <c r="E61" i="5"/>
  <c r="B62" i="5"/>
  <c r="A62" i="5" s="1"/>
  <c r="E36" i="5"/>
  <c r="B37" i="5"/>
  <c r="E37" i="5" l="1"/>
  <c r="A37" i="5"/>
  <c r="E62" i="5"/>
  <c r="B63" i="5"/>
  <c r="A63" i="5" s="1"/>
  <c r="B38" i="5"/>
  <c r="A1" i="1"/>
  <c r="E38" i="5" l="1"/>
  <c r="A38" i="5"/>
  <c r="E63" i="5"/>
  <c r="B64" i="5"/>
  <c r="A64" i="5" s="1"/>
  <c r="B39" i="5"/>
  <c r="G19" i="1"/>
  <c r="E39" i="5" l="1"/>
  <c r="A39" i="5"/>
  <c r="E64" i="5"/>
  <c r="B65" i="5"/>
  <c r="A65" i="5" s="1"/>
  <c r="B40" i="5"/>
  <c r="I26" i="1" l="1"/>
  <c r="I30" i="1"/>
  <c r="E40" i="5"/>
  <c r="A40" i="5"/>
  <c r="E65" i="5"/>
  <c r="B66" i="5"/>
  <c r="A66" i="5" s="1"/>
  <c r="B41" i="5"/>
  <c r="I32" i="1" l="1"/>
  <c r="E41" i="5"/>
  <c r="A41" i="5"/>
  <c r="E66" i="5"/>
  <c r="B67" i="5"/>
  <c r="A67" i="5" s="1"/>
  <c r="B42" i="5"/>
  <c r="E42" i="5" l="1"/>
  <c r="A42" i="5"/>
  <c r="E67" i="5"/>
  <c r="B68" i="5"/>
  <c r="A68" i="5" s="1"/>
  <c r="B43" i="5"/>
  <c r="A15" i="5"/>
  <c r="A11" i="5"/>
  <c r="D15" i="5"/>
  <c r="D11" i="5"/>
  <c r="D19" i="5" s="1"/>
  <c r="E43" i="5" l="1"/>
  <c r="A43" i="5"/>
  <c r="E68" i="5"/>
  <c r="B69" i="5"/>
  <c r="A69" i="5" s="1"/>
  <c r="B44" i="5"/>
  <c r="E44" i="5" l="1"/>
  <c r="A44" i="5"/>
  <c r="E69" i="5"/>
  <c r="B70" i="5"/>
  <c r="A70" i="5" s="1"/>
  <c r="B45" i="5"/>
  <c r="B5" i="1"/>
  <c r="E45" i="5" l="1"/>
  <c r="A45" i="5"/>
  <c r="E70" i="5"/>
  <c r="B71" i="5"/>
  <c r="A71" i="5" s="1"/>
  <c r="B46" i="5"/>
  <c r="E46" i="5" l="1"/>
  <c r="A46" i="5"/>
  <c r="E71" i="5"/>
  <c r="B72" i="5"/>
  <c r="A72" i="5" s="1"/>
  <c r="B47" i="5"/>
  <c r="E47" i="5" l="1"/>
  <c r="A47" i="5"/>
  <c r="E72" i="5"/>
  <c r="B73" i="5"/>
  <c r="A73" i="5" s="1"/>
  <c r="B48" i="5"/>
  <c r="E48" i="5" l="1"/>
  <c r="A48" i="5"/>
  <c r="E73" i="5"/>
  <c r="B74" i="5"/>
  <c r="A74" i="5" s="1"/>
  <c r="B49" i="5"/>
  <c r="A49" i="5" s="1"/>
  <c r="E74" i="5" l="1"/>
  <c r="B75" i="5"/>
  <c r="A75" i="5" s="1"/>
  <c r="E49" i="5"/>
  <c r="E75" i="5" l="1"/>
  <c r="B76" i="5"/>
  <c r="A76" i="5" s="1"/>
  <c r="E7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Corinne Hons</author>
  </authors>
  <commentList>
    <comment ref="A4" authorId="0" shapeId="0" xr:uid="{00000000-0006-0000-0000-000001000000}">
      <text>
        <r>
          <rPr>
            <b/>
            <sz val="9"/>
            <color indexed="81"/>
            <rFont val="Segoe UI"/>
            <family val="2"/>
          </rPr>
          <t>Eingabe</t>
        </r>
        <r>
          <rPr>
            <sz val="9"/>
            <color indexed="81"/>
            <rFont val="Segoe UI"/>
            <family val="2"/>
          </rPr>
          <t xml:space="preserve">
Empfänger Kostenrechner.
</t>
        </r>
      </text>
    </comment>
    <comment ref="G10" authorId="0" shapeId="0" xr:uid="{00000000-0006-0000-0000-000002000000}">
      <text>
        <r>
          <rPr>
            <b/>
            <sz val="9"/>
            <color indexed="81"/>
            <rFont val="Segoe UI"/>
            <family val="2"/>
          </rPr>
          <t>Auswahl</t>
        </r>
        <r>
          <rPr>
            <sz val="9"/>
            <color indexed="81"/>
            <rFont val="Segoe UI"/>
            <family val="2"/>
          </rPr>
          <t xml:space="preserve">
Relevant für die Kalkulation der monatlichen Preiskomponenten wie Leistungs-, Grundpreis, Konzessionsabgabe.</t>
        </r>
      </text>
    </comment>
    <comment ref="G12" authorId="0" shapeId="0" xr:uid="{00000000-0006-0000-0000-000003000000}">
      <text>
        <r>
          <rPr>
            <b/>
            <sz val="9"/>
            <color indexed="81"/>
            <rFont val="Segoe UI"/>
            <family val="2"/>
          </rPr>
          <t xml:space="preserve">Eingabe
</t>
        </r>
        <r>
          <rPr>
            <sz val="9"/>
            <color indexed="81"/>
            <rFont val="Segoe UI"/>
            <family val="2"/>
          </rPr>
          <t xml:space="preserve">Menge in kWh nach gewählter Bezugsperiode. 
</t>
        </r>
        <r>
          <rPr>
            <b/>
            <sz val="9"/>
            <color indexed="81"/>
            <rFont val="Segoe UI"/>
            <family val="2"/>
          </rPr>
          <t>Von der Messung in m</t>
        </r>
        <r>
          <rPr>
            <b/>
            <vertAlign val="superscript"/>
            <sz val="9"/>
            <color indexed="81"/>
            <rFont val="Segoe UI"/>
            <family val="2"/>
          </rPr>
          <t>3</t>
        </r>
        <r>
          <rPr>
            <b/>
            <sz val="9"/>
            <color indexed="81"/>
            <rFont val="Segoe UI"/>
            <family val="2"/>
          </rPr>
          <t xml:space="preserve"> zu kWh</t>
        </r>
        <r>
          <rPr>
            <sz val="9"/>
            <color indexed="81"/>
            <rFont val="Segoe UI"/>
            <family val="2"/>
          </rPr>
          <t xml:space="preserve">
Der Gasabsatz wird in Betriebs-Kubikmeter gemessen.
Die Umrechnung von Betriebs-Kubikmeter auf kWh wird auf der Rechnung ausgewiesen.
Der Brennwert wird gemäss Norm SVGW G23 ermittelt und einmal jährlich auf unserer Website publiziert.
Für Details zur Umrechnung und dem aktuellen Brennwert siehe "Merkblatt Gasbrechnung" auf unserer Webpage. 
</t>
        </r>
      </text>
    </comment>
    <comment ref="G13" authorId="0" shapeId="0" xr:uid="{00000000-0006-0000-0000-000004000000}">
      <text>
        <r>
          <rPr>
            <b/>
            <sz val="9"/>
            <color indexed="81"/>
            <rFont val="Segoe UI"/>
            <family val="2"/>
          </rPr>
          <t xml:space="preserve">Eingabe
</t>
        </r>
        <r>
          <rPr>
            <sz val="9"/>
            <color indexed="81"/>
            <rFont val="Segoe UI"/>
            <family val="2"/>
          </rPr>
          <t>Anzahl vorhandener Zähler/Messpunkte.
Relevant für die Kalkulationen der Komponenten Grundpreis und Konzessionsabgabe.</t>
        </r>
      </text>
    </comment>
    <comment ref="G15" authorId="0" shapeId="0" xr:uid="{00000000-0006-0000-0000-000005000000}">
      <text>
        <r>
          <rPr>
            <b/>
            <sz val="9"/>
            <color indexed="81"/>
            <rFont val="Segoe UI"/>
            <family val="2"/>
          </rPr>
          <t xml:space="preserve">Auswahl
</t>
        </r>
        <r>
          <rPr>
            <sz val="9"/>
            <color indexed="81"/>
            <rFont val="Segoe UI"/>
            <family val="2"/>
          </rPr>
          <t>Tarif nach Verwendungsart.
Die Verwendungsart ist nachstehend unter "Tarife" näher beschrieben.</t>
        </r>
        <r>
          <rPr>
            <b/>
            <sz val="9"/>
            <color indexed="81"/>
            <rFont val="Segoe UI"/>
            <family val="2"/>
          </rPr>
          <t xml:space="preserve">
Tarife
</t>
        </r>
        <r>
          <rPr>
            <sz val="9"/>
            <color indexed="81"/>
            <rFont val="Segoe UI"/>
            <family val="2"/>
          </rPr>
          <t xml:space="preserve">G-Klein¹         Für Kleingeräte insbesondere Kochherd.
G-Standard   Für Raumheizungen, Warmwasser-
                       anlagen sowie Kleingeräte.
G-Extra²          Für Spezialanwendungen.
¹ Das Tarifsegment G-Klein wird ab 1. Januar 2022 für  Neuinstallationen nicht mehr angeboten. Für Bestandskunden bleibt das Tarifsgement unverändert erhalten.
 ² Das Tarifsegment G-Extra wird für den industriellen Grossverbrauch und für Anwendungen ohne Winterspitze angeboten.
</t>
        </r>
      </text>
    </comment>
    <comment ref="G16" authorId="0" shapeId="0" xr:uid="{00000000-0006-0000-0000-000006000000}">
      <text>
        <r>
          <rPr>
            <b/>
            <sz val="9"/>
            <color indexed="81"/>
            <rFont val="Segoe UI"/>
            <family val="2"/>
          </rPr>
          <t xml:space="preserve">Auswahl
</t>
        </r>
        <r>
          <rPr>
            <sz val="9"/>
            <color indexed="81"/>
            <rFont val="Segoe UI"/>
            <family val="2"/>
          </rPr>
          <t xml:space="preserve">Erwünschter Biogasanteil.
</t>
        </r>
        <r>
          <rPr>
            <b/>
            <sz val="9"/>
            <color indexed="81"/>
            <rFont val="Segoe UI"/>
            <family val="2"/>
          </rPr>
          <t>Erläuterung</t>
        </r>
        <r>
          <rPr>
            <sz val="9"/>
            <color indexed="81"/>
            <rFont val="Segoe UI"/>
            <family val="2"/>
          </rPr>
          <t xml:space="preserve">
Ohne Gegenbericht erfolgt die Belieferung mit unserem Standard-Gasmix.
Der Biogasanteil kann nach Bedarf individuell zusammengestellt werden. Zur Auswahl steht auch unser Wetziker Biogas, das von unserer eigenen Biogasaufbereitungsanlage "Nicola" produziert wird.
</t>
        </r>
        <r>
          <rPr>
            <b/>
            <sz val="9"/>
            <color indexed="81"/>
            <rFont val="Segoe UI"/>
            <family val="2"/>
          </rPr>
          <t>Herkunft</t>
        </r>
        <r>
          <rPr>
            <sz val="9"/>
            <color indexed="81"/>
            <rFont val="Segoe UI"/>
            <family val="2"/>
          </rPr>
          <t xml:space="preserve">
Unser Biogas entsteht durch die Vergärung von Abfall und Reststoffen wie Grüngut oder Klärschlamm. Unsere Biogasqualität stammt von ausgewählten Produzenten aus der Schweiz und dem benachbarten Ausland. Das Wetziker Biogas wird in der eigenen Anlage "Nicola" bei der ARA Flos produziert und direkt ins Verteilnetz eingespiesen.
</t>
        </r>
        <r>
          <rPr>
            <b/>
            <sz val="9"/>
            <color indexed="81"/>
            <rFont val="Segoe UI"/>
            <family val="2"/>
          </rPr>
          <t>Abrechnung Biogasanteil und CO</t>
        </r>
        <r>
          <rPr>
            <b/>
            <vertAlign val="subscript"/>
            <sz val="9"/>
            <color indexed="81"/>
            <rFont val="Segoe UI"/>
            <family val="2"/>
          </rPr>
          <t>2</t>
        </r>
        <r>
          <rPr>
            <b/>
            <sz val="9"/>
            <color indexed="81"/>
            <rFont val="Segoe UI"/>
            <family val="2"/>
          </rPr>
          <t>-Abgabe</t>
        </r>
        <r>
          <rPr>
            <sz val="9"/>
            <color indexed="81"/>
            <rFont val="Segoe UI"/>
            <family val="2"/>
          </rPr>
          <t xml:space="preserve">
Die auf dem Tarifblatt publizierten Gaspreise beinhalten die physische Gaslieferung inklusive Transport und Verteilkosten sowie den ökologischen Mehrwert des Biogasanteils.
Obwohl schweizerisches Biogas von der CO</t>
        </r>
        <r>
          <rPr>
            <vertAlign val="subscript"/>
            <sz val="9"/>
            <color indexed="81"/>
            <rFont val="Segoe UI"/>
            <family val="2"/>
          </rPr>
          <t>2</t>
        </r>
        <r>
          <rPr>
            <sz val="9"/>
            <color indexed="81"/>
            <rFont val="Segoe UI"/>
            <family val="2"/>
          </rPr>
          <t>-Abgabe befreit ist, wird die gesetzliche CO</t>
        </r>
        <r>
          <rPr>
            <vertAlign val="subscript"/>
            <sz val="9"/>
            <color indexed="81"/>
            <rFont val="Segoe UI"/>
            <family val="2"/>
          </rPr>
          <t>2</t>
        </r>
        <r>
          <rPr>
            <sz val="9"/>
            <color indexed="81"/>
            <rFont val="Segoe UI"/>
            <family val="2"/>
          </rPr>
          <t>-Abgabe auf der
gesamten Gasbezugsmenge angewendet. Wenn Biogas ins Netz eingespeist wird, muss weniger Gas
importiert werden und so wird die CO</t>
        </r>
        <r>
          <rPr>
            <vertAlign val="subscript"/>
            <sz val="9"/>
            <color indexed="81"/>
            <rFont val="Segoe UI"/>
            <family val="2"/>
          </rPr>
          <t>2</t>
        </r>
        <r>
          <rPr>
            <sz val="9"/>
            <color indexed="81"/>
            <rFont val="Segoe UI"/>
            <family val="2"/>
          </rPr>
          <t>-Abgabe gespart. Diese Einsparungen sind in unserem Preis für den
ökologischen Mehrwert von Biogas eingerechnet. Eine grafische Darstellung ist auf dem "Merkblatt Gasabrechnung" auf unserer Website zu finden.</t>
        </r>
      </text>
    </comment>
  </commentList>
</comments>
</file>

<file path=xl/sharedStrings.xml><?xml version="1.0" encoding="utf-8"?>
<sst xmlns="http://schemas.openxmlformats.org/spreadsheetml/2006/main" count="146" uniqueCount="53">
  <si>
    <t>Abgaben</t>
  </si>
  <si>
    <t>Rp./kWh</t>
  </si>
  <si>
    <t>Alle Preise exklusive MWST.</t>
  </si>
  <si>
    <t>Produkt- und Preisänderungen bleiben vorbehalten.</t>
  </si>
  <si>
    <t>kWh</t>
  </si>
  <si>
    <t>CHF</t>
  </si>
  <si>
    <t>Tarifart</t>
  </si>
  <si>
    <t>Periode</t>
  </si>
  <si>
    <t>Drop Down Menu</t>
  </si>
  <si>
    <t>Tarif</t>
  </si>
  <si>
    <t>Einheit</t>
  </si>
  <si>
    <t>Formelbasis - nicht verändern!</t>
  </si>
  <si>
    <t>Datum</t>
  </si>
  <si>
    <t>Anzahl Zähler/Messpunkte</t>
  </si>
  <si>
    <t>Tarifunabhängige Komponenten</t>
  </si>
  <si>
    <t>Kenngrössen</t>
  </si>
  <si>
    <t>Alle Preise verstehen sich exklusive MWST.</t>
  </si>
  <si>
    <t>Weitere Informationen, Leistungen und Preisbedingungen sind dem entsprechend gültigen Tarifblatt zu entnehmen.</t>
  </si>
  <si>
    <t>Dieser Kostenrechner dient als preisliche Indikation und ist nicht verbindlich.</t>
  </si>
  <si>
    <t>Tarife zu Kostenrechner Strom</t>
  </si>
  <si>
    <t>G-Klein</t>
  </si>
  <si>
    <t>G-Standard</t>
  </si>
  <si>
    <t>G-Extra</t>
  </si>
  <si>
    <t>Erdgas</t>
  </si>
  <si>
    <t>Tarife Standard-Gasmix.</t>
  </si>
  <si>
    <t>Biogas CH/EU</t>
  </si>
  <si>
    <t>Wetziker Biogas</t>
  </si>
  <si>
    <r>
      <t>CO</t>
    </r>
    <r>
      <rPr>
        <vertAlign val="subscript"/>
        <sz val="11"/>
        <color theme="1"/>
        <rFont val="Calibri"/>
        <family val="2"/>
        <scheme val="minor"/>
      </rPr>
      <t>2</t>
    </r>
    <r>
      <rPr>
        <sz val="11"/>
        <color theme="1"/>
        <rFont val="Calibri"/>
        <family val="2"/>
        <scheme val="minor"/>
      </rPr>
      <t>-Abgabe</t>
    </r>
  </si>
  <si>
    <t>Gasversorgung</t>
  </si>
  <si>
    <t>Biogasanteil</t>
  </si>
  <si>
    <t>Biogas 35 % - Standardmix</t>
  </si>
  <si>
    <t>Biogas 50 %</t>
  </si>
  <si>
    <t>Biogas 100 %</t>
  </si>
  <si>
    <t>Wetziker Biogas 35 %</t>
  </si>
  <si>
    <t>Wetziker Biogas 50 %</t>
  </si>
  <si>
    <t>Wetziker Biogas 100 %</t>
  </si>
  <si>
    <t>Grundpreis</t>
  </si>
  <si>
    <t>anteilig in unseren Aufpreisen für Biogas einkalkuliert.</t>
  </si>
  <si>
    <t>CHF/Zähler/Mt</t>
  </si>
  <si>
    <r>
      <t>CO</t>
    </r>
    <r>
      <rPr>
        <vertAlign val="subscript"/>
        <sz val="10"/>
        <color theme="1"/>
        <rFont val="Calibri"/>
        <family val="2"/>
        <scheme val="minor"/>
      </rPr>
      <t>2</t>
    </r>
    <r>
      <rPr>
        <sz val="10"/>
        <color theme="1"/>
        <rFont val="Calibri"/>
        <family val="2"/>
        <scheme val="minor"/>
      </rPr>
      <t>-Abgabe</t>
    </r>
  </si>
  <si>
    <r>
      <t>Preise für Erdgas, Biogas und CO</t>
    </r>
    <r>
      <rPr>
        <vertAlign val="subscript"/>
        <sz val="10"/>
        <color theme="1"/>
        <rFont val="Calibri"/>
        <family val="2"/>
        <scheme val="minor"/>
      </rPr>
      <t>2</t>
    </r>
    <r>
      <rPr>
        <sz val="10"/>
        <color theme="1"/>
        <rFont val="Calibri"/>
        <family val="2"/>
        <scheme val="minor"/>
      </rPr>
      <t>-Abgabe sind stets auf die gesamte Menge bezogen. Die Befreiung der CO</t>
    </r>
    <r>
      <rPr>
        <vertAlign val="subscript"/>
        <sz val="10"/>
        <color theme="1"/>
        <rFont val="Calibri"/>
        <family val="2"/>
        <scheme val="minor"/>
      </rPr>
      <t>2</t>
    </r>
    <r>
      <rPr>
        <sz val="10"/>
        <color theme="1"/>
        <rFont val="Calibri"/>
        <family val="2"/>
        <scheme val="minor"/>
      </rPr>
      <t xml:space="preserve">-Abgabe ist </t>
    </r>
  </si>
  <si>
    <t>Monat</t>
  </si>
  <si>
    <t>Quartal</t>
  </si>
  <si>
    <t>Jahr</t>
  </si>
  <si>
    <t>Bezugsperiode</t>
  </si>
  <si>
    <r>
      <t>Erdgas Sonderausschüttung</t>
    </r>
    <r>
      <rPr>
        <vertAlign val="superscript"/>
        <sz val="10"/>
        <color theme="1"/>
        <rFont val="Calibri"/>
        <family val="2"/>
        <scheme val="minor"/>
      </rPr>
      <t>1</t>
    </r>
  </si>
  <si>
    <r>
      <t>Erdgas Sonderausschüttung</t>
    </r>
    <r>
      <rPr>
        <vertAlign val="superscript"/>
        <sz val="11"/>
        <color theme="1"/>
        <rFont val="Calibri"/>
        <family val="2"/>
        <scheme val="minor"/>
      </rPr>
      <t>1</t>
    </r>
  </si>
  <si>
    <r>
      <rPr>
        <vertAlign val="superscript"/>
        <sz val="10"/>
        <color theme="1"/>
        <rFont val="Calibri"/>
        <family val="2"/>
        <scheme val="minor"/>
      </rPr>
      <t>1</t>
    </r>
    <r>
      <rPr>
        <sz val="10"/>
        <color theme="1"/>
        <rFont val="Calibri"/>
        <family val="2"/>
        <scheme val="minor"/>
      </rPr>
      <t xml:space="preserve"> Sonderausschüttung nicht mehr gebrauchter Reserven aus der Energiebeschaffung.</t>
    </r>
  </si>
  <si>
    <t>Biogas 0 %</t>
  </si>
  <si>
    <t>Muster AG, Musterstrasse, 8620 Wetzikon</t>
  </si>
  <si>
    <t>Total Gaskosten exkl. MWST</t>
  </si>
  <si>
    <t>Abgabe an das Gemeinwesen</t>
  </si>
  <si>
    <t>Wetziker Biogas 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</si>
</sst>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5" x14ac:knownFonts="1">
    <font>
      <sz val="11"/>
      <color theme="1"/>
      <name val="Calibri"/>
      <family val="2"/>
      <scheme val="minor"/>
    </font>
    <font>
      <b/>
      <sz val="11"/>
      <color theme="1"/>
      <name val="Calibri"/>
      <family val="2"/>
      <scheme val="minor"/>
    </font>
    <font>
      <sz val="11"/>
      <name val="Calibri"/>
      <family val="2"/>
      <scheme val="minor"/>
    </font>
    <font>
      <sz val="11"/>
      <color theme="3"/>
      <name val="Calibri"/>
      <family val="2"/>
      <scheme val="minor"/>
    </font>
    <font>
      <b/>
      <sz val="11"/>
      <name val="Calibri"/>
      <family val="2"/>
      <scheme val="minor"/>
    </font>
    <font>
      <b/>
      <sz val="14"/>
      <name val="Calibri"/>
      <family val="2"/>
      <scheme val="minor"/>
    </font>
    <font>
      <b/>
      <sz val="12"/>
      <name val="Calibri"/>
      <family val="2"/>
      <scheme val="minor"/>
    </font>
    <font>
      <vertAlign val="superscript"/>
      <sz val="11"/>
      <color theme="1"/>
      <name val="Calibri"/>
      <family val="2"/>
      <scheme val="minor"/>
    </font>
    <font>
      <sz val="11"/>
      <color rgb="FFC00000"/>
      <name val="Calibri"/>
      <family val="2"/>
      <scheme val="minor"/>
    </font>
    <font>
      <vertAlign val="subscript"/>
      <sz val="11"/>
      <color theme="1"/>
      <name val="Calibri"/>
      <family val="2"/>
      <scheme val="minor"/>
    </font>
    <font>
      <b/>
      <sz val="10"/>
      <name val="Calibri"/>
      <family val="2"/>
      <scheme val="minor"/>
    </font>
    <font>
      <sz val="10"/>
      <color theme="1"/>
      <name val="Calibri"/>
      <family val="2"/>
      <scheme val="minor"/>
    </font>
    <font>
      <b/>
      <sz val="10"/>
      <color theme="3"/>
      <name val="Calibri"/>
      <family val="2"/>
      <scheme val="minor"/>
    </font>
    <font>
      <b/>
      <sz val="10"/>
      <color theme="1"/>
      <name val="Calibri"/>
      <family val="2"/>
      <scheme val="minor"/>
    </font>
    <font>
      <sz val="10"/>
      <color theme="3"/>
      <name val="Calibri"/>
      <family val="2"/>
      <scheme val="minor"/>
    </font>
    <font>
      <sz val="10"/>
      <name val="Calibri"/>
      <family val="2"/>
      <scheme val="minor"/>
    </font>
    <font>
      <sz val="10"/>
      <color theme="1"/>
      <name val="Wingdings"/>
      <charset val="2"/>
    </font>
    <font>
      <vertAlign val="superscript"/>
      <sz val="10"/>
      <color theme="1"/>
      <name val="Calibri"/>
      <family val="2"/>
      <scheme val="minor"/>
    </font>
    <font>
      <vertAlign val="subscript"/>
      <sz val="10"/>
      <color theme="1"/>
      <name val="Calibri"/>
      <family val="2"/>
      <scheme val="minor"/>
    </font>
    <font>
      <b/>
      <sz val="9"/>
      <color indexed="81"/>
      <name val="Segoe UI"/>
      <family val="2"/>
    </font>
    <font>
      <sz val="9"/>
      <color indexed="81"/>
      <name val="Segoe UI"/>
      <family val="2"/>
    </font>
    <font>
      <b/>
      <vertAlign val="superscript"/>
      <sz val="9"/>
      <color indexed="81"/>
      <name val="Segoe UI"/>
      <family val="2"/>
    </font>
    <font>
      <b/>
      <vertAlign val="subscript"/>
      <sz val="9"/>
      <color indexed="81"/>
      <name val="Segoe UI"/>
      <family val="2"/>
    </font>
    <font>
      <vertAlign val="subscript"/>
      <sz val="9"/>
      <color indexed="81"/>
      <name val="Segoe UI"/>
      <family val="2"/>
    </font>
    <font>
      <sz val="10"/>
      <color rgb="FFFF0000"/>
      <name val="Calibri"/>
      <family val="2"/>
      <scheme val="minor"/>
    </font>
  </fonts>
  <fills count="8">
    <fill>
      <patternFill patternType="none"/>
    </fill>
    <fill>
      <patternFill patternType="gray125"/>
    </fill>
    <fill>
      <patternFill patternType="solid">
        <fgColor theme="3" tint="0.59999389629810485"/>
        <bgColor indexed="64"/>
      </patternFill>
    </fill>
    <fill>
      <patternFill patternType="solid">
        <fgColor theme="2" tint="-0.249977111117893"/>
        <bgColor indexed="64"/>
      </patternFill>
    </fill>
    <fill>
      <patternFill patternType="solid">
        <fgColor rgb="FFA8A8A8"/>
        <bgColor indexed="64"/>
      </patternFill>
    </fill>
    <fill>
      <patternFill patternType="solid">
        <fgColor rgb="FFDADADA"/>
        <bgColor indexed="64"/>
      </patternFill>
    </fill>
    <fill>
      <patternFill patternType="solid">
        <fgColor rgb="FFFFD600"/>
        <bgColor indexed="64"/>
      </patternFill>
    </fill>
    <fill>
      <patternFill patternType="solid">
        <fgColor theme="2"/>
        <bgColor indexed="64"/>
      </patternFill>
    </fill>
  </fills>
  <borders count="18">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op>
      <bottom style="thin">
        <color theme="0"/>
      </bottom>
      <diagonal/>
    </border>
    <border>
      <left/>
      <right/>
      <top/>
      <bottom style="thin">
        <color theme="0" tint="-0.14996795556505021"/>
      </bottom>
      <diagonal/>
    </border>
    <border>
      <left/>
      <right/>
      <top style="thin">
        <color theme="0" tint="-0.14996795556505021"/>
      </top>
      <bottom/>
      <diagonal/>
    </border>
    <border>
      <left style="thin">
        <color theme="0" tint="-0.24994659260841701"/>
      </left>
      <right/>
      <top style="thin">
        <color theme="0" tint="-0.24994659260841701"/>
      </top>
      <bottom style="thin">
        <color theme="0" tint="-0.24994659260841701"/>
      </bottom>
      <diagonal/>
    </border>
    <border>
      <left/>
      <right style="thin">
        <color theme="0"/>
      </right>
      <top/>
      <bottom/>
      <diagonal/>
    </border>
    <border>
      <left/>
      <right style="thin">
        <color theme="0" tint="-0.24994659260841701"/>
      </right>
      <top style="thin">
        <color theme="0" tint="-0.24994659260841701"/>
      </top>
      <bottom style="thin">
        <color theme="0" tint="-4.9989318521683403E-2"/>
      </bottom>
      <diagonal/>
    </border>
    <border>
      <left/>
      <right style="thin">
        <color theme="0" tint="-0.24994659260841701"/>
      </right>
      <top style="thin">
        <color theme="0" tint="-4.9989318521683403E-2"/>
      </top>
      <bottom style="thin">
        <color theme="0" tint="-4.9989318521683403E-2"/>
      </bottom>
      <diagonal/>
    </border>
    <border>
      <left/>
      <right style="thin">
        <color theme="0" tint="-0.24994659260841701"/>
      </right>
      <top style="thin">
        <color theme="0" tint="-4.9989318521683403E-2"/>
      </top>
      <bottom style="thin">
        <color theme="0"/>
      </bottom>
      <diagonal/>
    </border>
  </borders>
  <cellStyleXfs count="1">
    <xf numFmtId="0" fontId="0" fillId="0" borderId="0"/>
  </cellStyleXfs>
  <cellXfs count="101">
    <xf numFmtId="0" fontId="0" fillId="0" borderId="0" xfId="0"/>
    <xf numFmtId="0" fontId="0" fillId="0" borderId="0" xfId="0" applyAlignment="1">
      <alignment horizontal="right"/>
    </xf>
    <xf numFmtId="0" fontId="0" fillId="0" borderId="4" xfId="0" applyBorder="1"/>
    <xf numFmtId="0" fontId="0" fillId="0" borderId="7" xfId="0" applyBorder="1"/>
    <xf numFmtId="0" fontId="1" fillId="0" borderId="0" xfId="0" applyFont="1"/>
    <xf numFmtId="0" fontId="3" fillId="0" borderId="0" xfId="0" applyFont="1"/>
    <xf numFmtId="0" fontId="3" fillId="3" borderId="0" xfId="0" applyFont="1" applyFill="1"/>
    <xf numFmtId="0" fontId="4" fillId="4" borderId="1" xfId="0" applyFont="1" applyFill="1" applyBorder="1"/>
    <xf numFmtId="0" fontId="4" fillId="4" borderId="2" xfId="0" applyFont="1" applyFill="1" applyBorder="1"/>
    <xf numFmtId="0" fontId="2" fillId="4" borderId="2" xfId="0" applyFont="1" applyFill="1" applyBorder="1"/>
    <xf numFmtId="0" fontId="3" fillId="3" borderId="2" xfId="0" applyFont="1" applyFill="1" applyBorder="1"/>
    <xf numFmtId="0" fontId="4" fillId="4" borderId="9" xfId="0" applyFont="1" applyFill="1" applyBorder="1"/>
    <xf numFmtId="0" fontId="5" fillId="6" borderId="0" xfId="0" applyFont="1" applyFill="1"/>
    <xf numFmtId="0" fontId="5" fillId="6" borderId="5" xfId="0" applyFont="1" applyFill="1" applyBorder="1"/>
    <xf numFmtId="0" fontId="0" fillId="0" borderId="0" xfId="0" applyAlignment="1">
      <alignment horizontal="center"/>
    </xf>
    <xf numFmtId="0" fontId="0" fillId="0" borderId="7" xfId="0" applyBorder="1" applyAlignment="1">
      <alignment horizontal="center"/>
    </xf>
    <xf numFmtId="0" fontId="8" fillId="0" borderId="4" xfId="0" applyFont="1" applyBorder="1"/>
    <xf numFmtId="0" fontId="8" fillId="0" borderId="7" xfId="0" applyFont="1" applyBorder="1" applyAlignment="1">
      <alignment horizontal="center"/>
    </xf>
    <xf numFmtId="0" fontId="3" fillId="3" borderId="8" xfId="0" applyFont="1" applyFill="1" applyBorder="1"/>
    <xf numFmtId="0" fontId="3" fillId="3" borderId="9" xfId="0" applyFont="1" applyFill="1" applyBorder="1"/>
    <xf numFmtId="0" fontId="3" fillId="3" borderId="3" xfId="0" applyFont="1" applyFill="1" applyBorder="1"/>
    <xf numFmtId="0" fontId="8" fillId="3" borderId="9" xfId="0" applyFont="1" applyFill="1" applyBorder="1"/>
    <xf numFmtId="0" fontId="10" fillId="0" borderId="0" xfId="0" applyFont="1"/>
    <xf numFmtId="0" fontId="11" fillId="0" borderId="0" xfId="0" applyFont="1"/>
    <xf numFmtId="0" fontId="12" fillId="3" borderId="0" xfId="0" applyFont="1" applyFill="1"/>
    <xf numFmtId="0" fontId="10" fillId="0" borderId="0" xfId="0" applyFont="1" applyAlignment="1">
      <alignment horizontal="right"/>
    </xf>
    <xf numFmtId="0" fontId="13" fillId="0" borderId="0" xfId="0" applyFont="1"/>
    <xf numFmtId="0" fontId="14" fillId="3" borderId="0" xfId="0" applyFont="1" applyFill="1"/>
    <xf numFmtId="0" fontId="11" fillId="0" borderId="0" xfId="0" applyFont="1" applyAlignment="1">
      <alignment horizontal="right"/>
    </xf>
    <xf numFmtId="14" fontId="11" fillId="0" borderId="0" xfId="0" applyNumberFormat="1" applyFont="1" applyAlignment="1">
      <alignment horizontal="right"/>
    </xf>
    <xf numFmtId="0" fontId="10" fillId="5" borderId="1" xfId="0" applyFont="1" applyFill="1" applyBorder="1"/>
    <xf numFmtId="0" fontId="10" fillId="5" borderId="2" xfId="0" applyFont="1" applyFill="1" applyBorder="1"/>
    <xf numFmtId="0" fontId="14" fillId="5" borderId="0" xfId="0" applyFont="1" applyFill="1"/>
    <xf numFmtId="0" fontId="10" fillId="5" borderId="2" xfId="0" applyFont="1" applyFill="1" applyBorder="1" applyAlignment="1">
      <alignment horizontal="right"/>
    </xf>
    <xf numFmtId="0" fontId="11" fillId="0" borderId="4" xfId="0" applyFont="1" applyBorder="1"/>
    <xf numFmtId="0" fontId="11" fillId="0" borderId="5" xfId="0" applyFont="1" applyBorder="1"/>
    <xf numFmtId="0" fontId="15" fillId="0" borderId="4" xfId="0" applyFont="1" applyBorder="1"/>
    <xf numFmtId="165" fontId="11" fillId="0" borderId="0" xfId="0" applyNumberFormat="1" applyFont="1"/>
    <xf numFmtId="0" fontId="15" fillId="0" borderId="0" xfId="0" applyFont="1"/>
    <xf numFmtId="0" fontId="11" fillId="0" borderId="6" xfId="0" applyFont="1" applyBorder="1"/>
    <xf numFmtId="0" fontId="11" fillId="0" borderId="7" xfId="0" applyFont="1" applyBorder="1"/>
    <xf numFmtId="0" fontId="11" fillId="0" borderId="7" xfId="0" applyFont="1" applyBorder="1" applyAlignment="1">
      <alignment horizontal="right"/>
    </xf>
    <xf numFmtId="0" fontId="11" fillId="0" borderId="8" xfId="0" applyFont="1" applyBorder="1"/>
    <xf numFmtId="0" fontId="15" fillId="5" borderId="2" xfId="0" applyFont="1" applyFill="1" applyBorder="1"/>
    <xf numFmtId="0" fontId="10" fillId="5" borderId="4" xfId="0" applyFont="1" applyFill="1" applyBorder="1"/>
    <xf numFmtId="0" fontId="15" fillId="5" borderId="0" xfId="0" applyFont="1" applyFill="1"/>
    <xf numFmtId="0" fontId="13" fillId="5" borderId="4" xfId="0" applyFont="1" applyFill="1" applyBorder="1"/>
    <xf numFmtId="0" fontId="11" fillId="5" borderId="0" xfId="0" applyFont="1" applyFill="1"/>
    <xf numFmtId="0" fontId="11" fillId="5" borderId="0" xfId="0" applyFont="1" applyFill="1" applyAlignment="1">
      <alignment horizontal="right"/>
    </xf>
    <xf numFmtId="4" fontId="11" fillId="5" borderId="0" xfId="0" applyNumberFormat="1" applyFont="1" applyFill="1"/>
    <xf numFmtId="0" fontId="16" fillId="5" borderId="0" xfId="0" quotePrefix="1" applyFont="1" applyFill="1"/>
    <xf numFmtId="164" fontId="11" fillId="5" borderId="0" xfId="0" applyNumberFormat="1" applyFont="1" applyFill="1"/>
    <xf numFmtId="0" fontId="11" fillId="5" borderId="5" xfId="0" applyFont="1" applyFill="1" applyBorder="1"/>
    <xf numFmtId="3" fontId="11" fillId="0" borderId="0" xfId="0" applyNumberFormat="1" applyFont="1"/>
    <xf numFmtId="2" fontId="11" fillId="0" borderId="0" xfId="0" applyNumberFormat="1" applyFont="1" applyAlignment="1">
      <alignment horizontal="right"/>
    </xf>
    <xf numFmtId="4" fontId="11" fillId="0" borderId="4" xfId="0" applyNumberFormat="1" applyFont="1" applyBorder="1"/>
    <xf numFmtId="3" fontId="11" fillId="0" borderId="4" xfId="0" applyNumberFormat="1" applyFont="1" applyBorder="1"/>
    <xf numFmtId="164" fontId="11" fillId="0" borderId="0" xfId="0" applyNumberFormat="1" applyFont="1" applyAlignment="1">
      <alignment horizontal="right"/>
    </xf>
    <xf numFmtId="0" fontId="13" fillId="5" borderId="6" xfId="0" applyFont="1" applyFill="1" applyBorder="1"/>
    <xf numFmtId="0" fontId="11" fillId="5" borderId="7" xfId="0" applyFont="1" applyFill="1" applyBorder="1"/>
    <xf numFmtId="0" fontId="14" fillId="3" borderId="7" xfId="0" applyFont="1" applyFill="1" applyBorder="1"/>
    <xf numFmtId="0" fontId="11" fillId="5" borderId="7" xfId="0" applyFont="1" applyFill="1" applyBorder="1" applyAlignment="1">
      <alignment horizontal="right"/>
    </xf>
    <xf numFmtId="4" fontId="13" fillId="5" borderId="7" xfId="0" applyNumberFormat="1" applyFont="1" applyFill="1" applyBorder="1"/>
    <xf numFmtId="0" fontId="13" fillId="5" borderId="7" xfId="0" applyFont="1" applyFill="1" applyBorder="1"/>
    <xf numFmtId="164" fontId="13" fillId="5" borderId="7" xfId="0" applyNumberFormat="1" applyFont="1" applyFill="1" applyBorder="1"/>
    <xf numFmtId="0" fontId="13" fillId="5" borderId="8" xfId="0" applyFont="1" applyFill="1" applyBorder="1"/>
    <xf numFmtId="0" fontId="11" fillId="0" borderId="5" xfId="0" applyFont="1" applyBorder="1" applyAlignment="1">
      <alignment horizontal="right"/>
    </xf>
    <xf numFmtId="0" fontId="11" fillId="5" borderId="4" xfId="0" applyFont="1" applyFill="1" applyBorder="1"/>
    <xf numFmtId="0" fontId="10" fillId="5" borderId="3" xfId="0" applyFont="1" applyFill="1" applyBorder="1"/>
    <xf numFmtId="0" fontId="13" fillId="5" borderId="7" xfId="0" quotePrefix="1" applyFont="1" applyFill="1" applyBorder="1"/>
    <xf numFmtId="2" fontId="0" fillId="2" borderId="10" xfId="0" applyNumberFormat="1" applyFill="1" applyBorder="1" applyProtection="1">
      <protection locked="0"/>
    </xf>
    <xf numFmtId="0" fontId="4" fillId="4" borderId="13" xfId="0" applyFont="1" applyFill="1" applyBorder="1" applyAlignment="1">
      <alignment horizontal="left"/>
    </xf>
    <xf numFmtId="0" fontId="0" fillId="0" borderId="6" xfId="0" applyBorder="1"/>
    <xf numFmtId="0" fontId="8" fillId="0" borderId="6" xfId="0" applyFont="1" applyBorder="1"/>
    <xf numFmtId="0" fontId="5" fillId="2" borderId="14" xfId="0" applyFont="1" applyFill="1" applyBorder="1" applyProtection="1">
      <protection locked="0"/>
    </xf>
    <xf numFmtId="2" fontId="0" fillId="2" borderId="15" xfId="0" applyNumberFormat="1" applyFill="1" applyBorder="1" applyProtection="1">
      <protection locked="0"/>
    </xf>
    <xf numFmtId="2" fontId="0" fillId="2" borderId="16" xfId="0" applyNumberFormat="1" applyFill="1" applyBorder="1" applyProtection="1">
      <protection locked="0"/>
    </xf>
    <xf numFmtId="164" fontId="0" fillId="2" borderId="17" xfId="0" applyNumberFormat="1" applyFill="1" applyBorder="1" applyProtection="1">
      <protection locked="0"/>
    </xf>
    <xf numFmtId="2" fontId="0" fillId="7" borderId="10" xfId="0" applyNumberFormat="1" applyFill="1" applyBorder="1"/>
    <xf numFmtId="2" fontId="8" fillId="7" borderId="10" xfId="0" applyNumberFormat="1" applyFont="1" applyFill="1" applyBorder="1"/>
    <xf numFmtId="4" fontId="24" fillId="0" borderId="0" xfId="0" applyNumberFormat="1" applyFont="1"/>
    <xf numFmtId="0" fontId="24" fillId="0" borderId="0" xfId="0" applyFont="1"/>
    <xf numFmtId="4" fontId="11" fillId="0" borderId="0" xfId="0" applyNumberFormat="1" applyFont="1"/>
    <xf numFmtId="2" fontId="2" fillId="2" borderId="10" xfId="0" applyNumberFormat="1" applyFont="1" applyFill="1" applyBorder="1" applyProtection="1">
      <protection locked="0"/>
    </xf>
    <xf numFmtId="0" fontId="5" fillId="0" borderId="0" xfId="0" applyFont="1"/>
    <xf numFmtId="0" fontId="6" fillId="2" borderId="0" xfId="0" applyFont="1" applyFill="1" applyAlignment="1" applyProtection="1">
      <alignment horizontal="left"/>
      <protection locked="0"/>
    </xf>
    <xf numFmtId="0" fontId="11" fillId="0" borderId="0" xfId="0" applyFont="1" applyAlignment="1">
      <alignment horizontal="right"/>
    </xf>
    <xf numFmtId="0" fontId="11" fillId="0" borderId="5" xfId="0" applyFont="1" applyBorder="1" applyAlignment="1">
      <alignment horizontal="right"/>
    </xf>
    <xf numFmtId="3" fontId="10" fillId="5" borderId="2" xfId="0" applyNumberFormat="1" applyFont="1" applyFill="1" applyBorder="1" applyAlignment="1">
      <alignment horizontal="center"/>
    </xf>
    <xf numFmtId="0" fontId="10" fillId="5" borderId="2" xfId="0" applyFont="1" applyFill="1" applyBorder="1" applyAlignment="1">
      <alignment horizontal="center"/>
    </xf>
    <xf numFmtId="1" fontId="10" fillId="5" borderId="0" xfId="0" applyNumberFormat="1" applyFont="1" applyFill="1" applyAlignment="1">
      <alignment horizontal="center"/>
    </xf>
    <xf numFmtId="0" fontId="10" fillId="5" borderId="0" xfId="0" applyFont="1" applyFill="1" applyAlignment="1">
      <alignment horizontal="center"/>
    </xf>
    <xf numFmtId="3" fontId="10" fillId="5" borderId="2" xfId="0" applyNumberFormat="1" applyFont="1" applyFill="1" applyBorder="1" applyAlignment="1">
      <alignment horizontal="center" vertical="top" wrapText="1"/>
    </xf>
    <xf numFmtId="0" fontId="11" fillId="5" borderId="2" xfId="0" applyFont="1" applyFill="1" applyBorder="1" applyAlignment="1">
      <alignment horizontal="center" vertical="top" wrapText="1"/>
    </xf>
    <xf numFmtId="0" fontId="11" fillId="5" borderId="3" xfId="0" applyFont="1" applyFill="1" applyBorder="1" applyAlignment="1">
      <alignment horizontal="center" vertical="top" wrapText="1"/>
    </xf>
    <xf numFmtId="3" fontId="10" fillId="5" borderId="0" xfId="0" applyNumberFormat="1" applyFont="1" applyFill="1" applyAlignment="1">
      <alignment horizontal="center" vertical="top" wrapText="1"/>
    </xf>
    <xf numFmtId="0" fontId="13" fillId="5" borderId="0" xfId="0" applyFont="1" applyFill="1" applyAlignment="1">
      <alignment horizontal="center" vertical="top" wrapText="1"/>
    </xf>
    <xf numFmtId="0" fontId="13" fillId="5" borderId="5" xfId="0" applyFont="1" applyFill="1" applyBorder="1" applyAlignment="1">
      <alignment horizontal="center" vertical="top" wrapText="1"/>
    </xf>
    <xf numFmtId="3" fontId="11" fillId="2" borderId="12" xfId="0" applyNumberFormat="1" applyFont="1" applyFill="1" applyBorder="1" applyAlignment="1" applyProtection="1">
      <alignment horizontal="right"/>
      <protection locked="0"/>
    </xf>
    <xf numFmtId="3" fontId="11" fillId="2" borderId="11" xfId="0" applyNumberFormat="1" applyFont="1" applyFill="1" applyBorder="1" applyAlignment="1" applyProtection="1">
      <alignment horizontal="right"/>
      <protection locked="0"/>
    </xf>
    <xf numFmtId="3" fontId="15" fillId="2" borderId="0" xfId="0" applyNumberFormat="1" applyFont="1" applyFill="1" applyAlignment="1" applyProtection="1">
      <alignment horizontal="right"/>
      <protection locked="0"/>
    </xf>
  </cellXfs>
  <cellStyles count="1">
    <cellStyle name="Standard" xfId="0" builtinId="0"/>
  </cellStyles>
  <dxfs count="0"/>
  <tableStyles count="0" defaultTableStyle="TableStyleMedium2" defaultPivotStyle="PivotStyleLight16"/>
  <colors>
    <mruColors>
      <color rgb="FFFFD600"/>
      <color rgb="FFE84F35"/>
      <color rgb="FFDADADA"/>
      <color rgb="FFA8A8A8"/>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D600"/>
    <pageSetUpPr fitToPage="1"/>
  </sheetPr>
  <dimension ref="A1:R44"/>
  <sheetViews>
    <sheetView showGridLines="0" tabSelected="1" zoomScaleNormal="100" workbookViewId="0">
      <selection activeCell="A4" sqref="A4:M4"/>
    </sheetView>
  </sheetViews>
  <sheetFormatPr baseColWidth="10" defaultColWidth="11.42578125" defaultRowHeight="12.75" outlineLevelCol="1" x14ac:dyDescent="0.2"/>
  <cols>
    <col min="1" max="1" width="11.7109375" style="23" customWidth="1"/>
    <col min="2" max="2" width="10" style="23" customWidth="1"/>
    <col min="3" max="3" width="10.85546875" style="23" customWidth="1"/>
    <col min="4" max="4" width="9" style="23" customWidth="1"/>
    <col min="5" max="5" width="4.7109375" style="23" customWidth="1"/>
    <col min="6" max="6" width="36.28515625" style="23" hidden="1" customWidth="1" outlineLevel="1"/>
    <col min="7" max="7" width="8.7109375" style="28" customWidth="1" collapsed="1"/>
    <col min="8" max="8" width="12.7109375" style="23" customWidth="1"/>
    <col min="9" max="9" width="11" style="23" customWidth="1"/>
    <col min="10" max="10" width="4.140625" style="23" customWidth="1"/>
    <col min="11" max="11" width="2" style="23" customWidth="1"/>
    <col min="12" max="12" width="1.5703125" style="23" customWidth="1"/>
    <col min="13" max="13" width="6.7109375" style="23" customWidth="1"/>
    <col min="14" max="16384" width="11.42578125" style="23"/>
  </cols>
  <sheetData>
    <row r="1" spans="1:13" ht="18.75" x14ac:dyDescent="0.3">
      <c r="A1" s="84" t="str">
        <f>"Kostenrechner Gas"&amp;" "&amp;Tarife!E1</f>
        <v>Kostenrechner Gas 2022</v>
      </c>
      <c r="B1" s="22"/>
      <c r="C1" s="22"/>
      <c r="E1" s="22"/>
      <c r="F1" s="24" t="s">
        <v>11</v>
      </c>
      <c r="G1" s="25"/>
      <c r="H1" s="22"/>
      <c r="I1" s="22"/>
      <c r="J1" s="22"/>
      <c r="K1" s="22"/>
      <c r="L1" s="22"/>
    </row>
    <row r="2" spans="1:13" x14ac:dyDescent="0.2">
      <c r="A2" s="26"/>
      <c r="F2" s="27"/>
    </row>
    <row r="3" spans="1:13" x14ac:dyDescent="0.2">
      <c r="A3" s="26"/>
      <c r="F3" s="27"/>
    </row>
    <row r="4" spans="1:13" ht="15.75" x14ac:dyDescent="0.25">
      <c r="A4" s="85" t="s">
        <v>49</v>
      </c>
      <c r="B4" s="85"/>
      <c r="C4" s="85"/>
      <c r="D4" s="85"/>
      <c r="E4" s="85"/>
      <c r="F4" s="85"/>
      <c r="G4" s="85"/>
      <c r="H4" s="85"/>
      <c r="I4" s="85"/>
      <c r="J4" s="85"/>
      <c r="K4" s="85"/>
      <c r="L4" s="85"/>
      <c r="M4" s="85"/>
    </row>
    <row r="5" spans="1:13" x14ac:dyDescent="0.2">
      <c r="A5" s="23" t="s">
        <v>12</v>
      </c>
      <c r="B5" s="29">
        <f ca="1">TODAY()</f>
        <v>44900</v>
      </c>
      <c r="F5" s="27"/>
      <c r="G5" s="23"/>
    </row>
    <row r="6" spans="1:13" x14ac:dyDescent="0.2">
      <c r="F6" s="27"/>
    </row>
    <row r="7" spans="1:13" x14ac:dyDescent="0.2">
      <c r="F7" s="27"/>
    </row>
    <row r="8" spans="1:13" x14ac:dyDescent="0.2">
      <c r="A8" s="30" t="s">
        <v>15</v>
      </c>
      <c r="B8" s="31"/>
      <c r="C8" s="31"/>
      <c r="D8" s="31"/>
      <c r="E8" s="31"/>
      <c r="F8" s="32"/>
      <c r="G8" s="33"/>
      <c r="H8" s="31"/>
      <c r="I8" s="31"/>
      <c r="J8" s="31"/>
      <c r="K8" s="31"/>
      <c r="L8" s="31"/>
      <c r="M8" s="68"/>
    </row>
    <row r="9" spans="1:13" ht="7.5" customHeight="1" x14ac:dyDescent="0.2">
      <c r="A9" s="34"/>
      <c r="F9" s="27"/>
      <c r="M9" s="35"/>
    </row>
    <row r="10" spans="1:13" x14ac:dyDescent="0.2">
      <c r="A10" s="36" t="s">
        <v>44</v>
      </c>
      <c r="F10" s="27">
        <f>IF(G10='Drop Down'!A4,1,IF(G10='Drop Down'!A5,3,IF(G10='Drop Down'!A6,12)))</f>
        <v>12</v>
      </c>
      <c r="G10" s="98" t="s">
        <v>43</v>
      </c>
      <c r="H10" s="98"/>
      <c r="M10" s="35"/>
    </row>
    <row r="11" spans="1:13" ht="7.5" customHeight="1" x14ac:dyDescent="0.2">
      <c r="A11" s="36"/>
      <c r="F11" s="27"/>
      <c r="M11" s="35"/>
    </row>
    <row r="12" spans="1:13" x14ac:dyDescent="0.2">
      <c r="A12" s="36" t="str">
        <f>"Verbrauchsmenge "&amp;G10</f>
        <v>Verbrauchsmenge Jahr</v>
      </c>
      <c r="B12" s="37"/>
      <c r="F12" s="27"/>
      <c r="G12" s="100">
        <v>35000</v>
      </c>
      <c r="H12" s="100"/>
      <c r="I12" s="23" t="s">
        <v>4</v>
      </c>
      <c r="M12" s="35"/>
    </row>
    <row r="13" spans="1:13" x14ac:dyDescent="0.2">
      <c r="A13" s="36" t="s">
        <v>13</v>
      </c>
      <c r="F13" s="27"/>
      <c r="G13" s="98">
        <v>1</v>
      </c>
      <c r="H13" s="98"/>
      <c r="I13" s="38"/>
      <c r="J13" s="38"/>
      <c r="K13" s="38"/>
      <c r="M13" s="35"/>
    </row>
    <row r="14" spans="1:13" ht="7.5" customHeight="1" x14ac:dyDescent="0.2">
      <c r="A14" s="36"/>
      <c r="F14" s="27"/>
      <c r="M14" s="35"/>
    </row>
    <row r="15" spans="1:13" x14ac:dyDescent="0.2">
      <c r="A15" s="36" t="s">
        <v>6</v>
      </c>
      <c r="F15" s="27"/>
      <c r="G15" s="99" t="s">
        <v>21</v>
      </c>
      <c r="H15" s="99"/>
      <c r="M15" s="35"/>
    </row>
    <row r="16" spans="1:13" x14ac:dyDescent="0.2">
      <c r="A16" s="36" t="s">
        <v>29</v>
      </c>
      <c r="F16" s="27"/>
      <c r="G16" s="99" t="s">
        <v>30</v>
      </c>
      <c r="H16" s="99"/>
      <c r="I16" s="38"/>
      <c r="J16" s="38"/>
      <c r="K16" s="38"/>
      <c r="M16" s="35"/>
    </row>
    <row r="17" spans="1:18" ht="7.5" customHeight="1" x14ac:dyDescent="0.2">
      <c r="A17" s="39"/>
      <c r="B17" s="40"/>
      <c r="C17" s="40"/>
      <c r="D17" s="40"/>
      <c r="E17" s="40"/>
      <c r="F17" s="27"/>
      <c r="G17" s="41"/>
      <c r="H17" s="40"/>
      <c r="I17" s="40"/>
      <c r="J17" s="40"/>
      <c r="K17" s="40"/>
      <c r="L17" s="40"/>
      <c r="M17" s="42"/>
    </row>
    <row r="18" spans="1:18" x14ac:dyDescent="0.2">
      <c r="F18" s="27"/>
    </row>
    <row r="19" spans="1:18" x14ac:dyDescent="0.2">
      <c r="A19" s="30" t="s">
        <v>28</v>
      </c>
      <c r="B19" s="43"/>
      <c r="C19" s="43"/>
      <c r="D19" s="43"/>
      <c r="E19" s="43"/>
      <c r="F19" s="32"/>
      <c r="G19" s="88" t="str">
        <f>"Tarif"&amp;" "&amp;G15&amp;" "</f>
        <v xml:space="preserve">Tarif G-Standard </v>
      </c>
      <c r="H19" s="89"/>
      <c r="I19" s="92" t="str">
        <f>"Kostenkalkulation"&amp;" pro " &amp;G10</f>
        <v>Kostenkalkulation pro Jahr</v>
      </c>
      <c r="J19" s="93"/>
      <c r="K19" s="93"/>
      <c r="L19" s="93"/>
      <c r="M19" s="94"/>
    </row>
    <row r="20" spans="1:18" x14ac:dyDescent="0.2">
      <c r="A20" s="44"/>
      <c r="B20" s="45"/>
      <c r="C20" s="45"/>
      <c r="D20" s="45"/>
      <c r="E20" s="45"/>
      <c r="F20" s="32"/>
      <c r="G20" s="90"/>
      <c r="H20" s="91"/>
      <c r="I20" s="95"/>
      <c r="J20" s="96"/>
      <c r="K20" s="96"/>
      <c r="L20" s="96"/>
      <c r="M20" s="97"/>
    </row>
    <row r="21" spans="1:18" ht="7.5" customHeight="1" x14ac:dyDescent="0.2">
      <c r="A21" s="34"/>
      <c r="E21" s="35"/>
      <c r="F21" s="27"/>
      <c r="H21" s="35"/>
      <c r="I21" s="34"/>
      <c r="M21" s="35"/>
    </row>
    <row r="22" spans="1:18" x14ac:dyDescent="0.2">
      <c r="A22" s="46"/>
      <c r="B22" s="47"/>
      <c r="C22" s="47"/>
      <c r="D22" s="47"/>
      <c r="E22" s="47"/>
      <c r="F22" s="27"/>
      <c r="G22" s="48"/>
      <c r="H22" s="47"/>
      <c r="I22" s="49"/>
      <c r="J22" s="47"/>
      <c r="K22" s="50"/>
      <c r="L22" s="51"/>
      <c r="M22" s="52"/>
      <c r="O22" s="80"/>
      <c r="P22" s="81"/>
      <c r="R22" s="82"/>
    </row>
    <row r="23" spans="1:18" x14ac:dyDescent="0.2">
      <c r="A23" s="34" t="s">
        <v>23</v>
      </c>
      <c r="D23" s="53">
        <f>G12</f>
        <v>35000</v>
      </c>
      <c r="E23" s="66" t="s">
        <v>4</v>
      </c>
      <c r="F23" s="27" t="str">
        <f>CONCATENATE(G15,A23)</f>
        <v>G-StandardErdgas</v>
      </c>
      <c r="G23" s="54">
        <f>VLOOKUP(F23,Tarife!$C:$E,3,0)</f>
        <v>7.9</v>
      </c>
      <c r="H23" s="35" t="s">
        <v>1</v>
      </c>
      <c r="I23" s="55">
        <f>$G$12*G23/100</f>
        <v>2765</v>
      </c>
      <c r="J23" s="23" t="s">
        <v>5</v>
      </c>
      <c r="M23" s="35"/>
      <c r="O23" s="81"/>
      <c r="P23" s="81"/>
    </row>
    <row r="24" spans="1:18" ht="15" x14ac:dyDescent="0.2">
      <c r="A24" s="34" t="s">
        <v>45</v>
      </c>
      <c r="D24" s="53"/>
      <c r="E24" s="35"/>
      <c r="F24" s="27" t="str">
        <f>CONCATENATE(A24)</f>
        <v>Erdgas Sonderausschüttung1</v>
      </c>
      <c r="G24" s="54">
        <f>VLOOKUP(F24,Tarife!$C:$E,3,0)</f>
        <v>-0.25</v>
      </c>
      <c r="H24" s="35" t="s">
        <v>1</v>
      </c>
      <c r="I24" s="55">
        <f>$G$12*G24/100</f>
        <v>-87.5</v>
      </c>
      <c r="J24" s="23" t="s">
        <v>5</v>
      </c>
      <c r="M24" s="35"/>
      <c r="O24" s="81"/>
      <c r="P24" s="81"/>
    </row>
    <row r="25" spans="1:18" x14ac:dyDescent="0.2">
      <c r="A25" s="56" t="str">
        <f>G16</f>
        <v>Biogas 35 % - Standardmix</v>
      </c>
      <c r="C25" s="86" t="str">
        <f>IF(A25="Biogas 0 %"," ","(CO2-Reduktion eingerechnet)")</f>
        <v>(CO2-Reduktion eingerechnet)</v>
      </c>
      <c r="D25" s="86"/>
      <c r="E25" s="87"/>
      <c r="F25" s="27" t="str">
        <f t="shared" ref="F25" si="0">CONCATENATE(G17,A25)</f>
        <v>Biogas 35 % - Standardmix</v>
      </c>
      <c r="G25" s="54">
        <f>VLOOKUP(F25,Tarife!$C:$E,3,0)</f>
        <v>1.45</v>
      </c>
      <c r="H25" s="35" t="s">
        <v>1</v>
      </c>
      <c r="I25" s="55">
        <f>$G$12*G25/100</f>
        <v>507.5</v>
      </c>
      <c r="J25" s="23" t="s">
        <v>5</v>
      </c>
      <c r="M25" s="35"/>
      <c r="O25" s="81"/>
      <c r="P25" s="81"/>
    </row>
    <row r="26" spans="1:18" x14ac:dyDescent="0.2">
      <c r="A26" s="56" t="s">
        <v>36</v>
      </c>
      <c r="D26" s="53"/>
      <c r="E26" s="35"/>
      <c r="F26" s="27" t="str">
        <f>CONCATENATE(G15,A26)</f>
        <v>G-StandardGrundpreis</v>
      </c>
      <c r="G26" s="54">
        <f>VLOOKUP(F26,Tarife!$C:$E,3,0)</f>
        <v>10</v>
      </c>
      <c r="H26" s="35" t="s">
        <v>38</v>
      </c>
      <c r="I26" s="55">
        <f>G26*$G$13*$F$10</f>
        <v>120</v>
      </c>
      <c r="J26" s="23" t="s">
        <v>5</v>
      </c>
      <c r="M26" s="35"/>
      <c r="O26" s="81"/>
      <c r="P26" s="81"/>
    </row>
    <row r="27" spans="1:18" ht="7.5" customHeight="1" x14ac:dyDescent="0.2">
      <c r="A27" s="34"/>
      <c r="E27" s="35"/>
      <c r="F27" s="27"/>
      <c r="H27" s="35"/>
      <c r="I27" s="34"/>
      <c r="M27" s="35"/>
      <c r="O27" s="81"/>
      <c r="P27" s="81"/>
    </row>
    <row r="28" spans="1:18" x14ac:dyDescent="0.2">
      <c r="A28" s="67" t="s">
        <v>0</v>
      </c>
      <c r="B28" s="47"/>
      <c r="C28" s="47"/>
      <c r="D28" s="47"/>
      <c r="E28" s="47"/>
      <c r="F28" s="27"/>
      <c r="G28" s="48"/>
      <c r="H28" s="47"/>
      <c r="I28" s="49"/>
      <c r="J28" s="47"/>
      <c r="K28" s="50"/>
      <c r="L28" s="51"/>
      <c r="M28" s="52"/>
      <c r="O28" s="80"/>
      <c r="P28" s="81"/>
    </row>
    <row r="29" spans="1:18" ht="14.25" x14ac:dyDescent="0.25">
      <c r="A29" s="34" t="s">
        <v>39</v>
      </c>
      <c r="E29" s="35"/>
      <c r="F29" s="27" t="str">
        <f>CONCATENATE(A29)</f>
        <v>CO2-Abgabe</v>
      </c>
      <c r="G29" s="57">
        <f>VLOOKUP(F29,Tarife!$C:$E,3,0)</f>
        <v>2.169</v>
      </c>
      <c r="H29" s="35" t="s">
        <v>1</v>
      </c>
      <c r="I29" s="55">
        <f>G12*G29/100</f>
        <v>759.15</v>
      </c>
      <c r="J29" s="23" t="s">
        <v>5</v>
      </c>
      <c r="M29" s="35"/>
    </row>
    <row r="30" spans="1:18" x14ac:dyDescent="0.2">
      <c r="A30" s="34" t="s">
        <v>51</v>
      </c>
      <c r="D30" s="53"/>
      <c r="E30" s="35"/>
      <c r="F30" s="27" t="str">
        <f>CONCATENATE(A30)</f>
        <v>Abgabe an das Gemeinwesen</v>
      </c>
      <c r="G30" s="54">
        <f>VLOOKUP(F30,Tarife!$C:$E,3,0)</f>
        <v>2.9</v>
      </c>
      <c r="H30" s="35" t="s">
        <v>38</v>
      </c>
      <c r="I30" s="55">
        <f>G30*$G$13*$F$10</f>
        <v>34.799999999999997</v>
      </c>
      <c r="J30" s="23" t="s">
        <v>5</v>
      </c>
      <c r="M30" s="35"/>
    </row>
    <row r="31" spans="1:18" ht="15" customHeight="1" x14ac:dyDescent="0.2">
      <c r="A31" s="34"/>
      <c r="E31" s="35"/>
      <c r="F31" s="27"/>
      <c r="H31" s="35"/>
      <c r="I31" s="34"/>
      <c r="M31" s="35"/>
    </row>
    <row r="32" spans="1:18" x14ac:dyDescent="0.2">
      <c r="A32" s="58" t="s">
        <v>50</v>
      </c>
      <c r="B32" s="59"/>
      <c r="C32" s="59"/>
      <c r="D32" s="59"/>
      <c r="E32" s="59"/>
      <c r="F32" s="60"/>
      <c r="G32" s="61"/>
      <c r="H32" s="59"/>
      <c r="I32" s="62">
        <f>SUM(I22:I31)</f>
        <v>4098.95</v>
      </c>
      <c r="J32" s="63" t="s">
        <v>5</v>
      </c>
      <c r="K32" s="69"/>
      <c r="L32" s="64"/>
      <c r="M32" s="65"/>
    </row>
    <row r="33" spans="1:6" x14ac:dyDescent="0.2">
      <c r="F33" s="27"/>
    </row>
    <row r="34" spans="1:6" x14ac:dyDescent="0.2">
      <c r="F34" s="27"/>
    </row>
    <row r="35" spans="1:6" x14ac:dyDescent="0.2">
      <c r="A35" s="23" t="s">
        <v>18</v>
      </c>
    </row>
    <row r="37" spans="1:6" ht="14.25" x14ac:dyDescent="0.25">
      <c r="A37" s="23" t="s">
        <v>40</v>
      </c>
    </row>
    <row r="38" spans="1:6" x14ac:dyDescent="0.2">
      <c r="A38" s="23" t="s">
        <v>37</v>
      </c>
    </row>
    <row r="40" spans="1:6" x14ac:dyDescent="0.2">
      <c r="A40" s="23" t="s">
        <v>16</v>
      </c>
    </row>
    <row r="41" spans="1:6" x14ac:dyDescent="0.2">
      <c r="A41" s="23" t="s">
        <v>3</v>
      </c>
    </row>
    <row r="42" spans="1:6" x14ac:dyDescent="0.2">
      <c r="A42" s="23" t="s">
        <v>17</v>
      </c>
    </row>
    <row r="44" spans="1:6" ht="15" x14ac:dyDescent="0.2">
      <c r="A44" s="23" t="s">
        <v>47</v>
      </c>
    </row>
  </sheetData>
  <sheetProtection algorithmName="SHA-512" hashValue="zsdyijLQfI4OBl2ly1MjHhL5PtMM1ZkD6R4p0q7FU4ZUKVRVxk1ddrwsdjjGJ5BxVkYULPT0v3Mvsz0sAZ+WvQ==" saltValue="Ps276uILK1SQavdUFAElKg==" spinCount="100000" sheet="1" selectLockedCells="1"/>
  <mergeCells count="11">
    <mergeCell ref="A4:M4"/>
    <mergeCell ref="C25:E25"/>
    <mergeCell ref="G19:H19"/>
    <mergeCell ref="G20:H20"/>
    <mergeCell ref="I19:M19"/>
    <mergeCell ref="I20:M20"/>
    <mergeCell ref="G10:H10"/>
    <mergeCell ref="G16:H16"/>
    <mergeCell ref="G12:H12"/>
    <mergeCell ref="G13:H13"/>
    <mergeCell ref="G15:H15"/>
  </mergeCells>
  <dataValidations disablePrompts="1" count="3">
    <dataValidation type="list" allowBlank="1" showInputMessage="1" showErrorMessage="1" sqref="G10" xr:uid="{00000000-0002-0000-0000-000000000000}">
      <formula1>Periode</formula1>
    </dataValidation>
    <dataValidation type="list" allowBlank="1" showInputMessage="1" showErrorMessage="1" sqref="G15" xr:uid="{00000000-0002-0000-0000-000001000000}">
      <formula1>Tarifart</formula1>
    </dataValidation>
    <dataValidation type="list" allowBlank="1" showInputMessage="1" showErrorMessage="1" sqref="G16" xr:uid="{00000000-0002-0000-0000-000002000000}">
      <formula1>Biogasanteil</formula1>
    </dataValidation>
  </dataValidations>
  <pageMargins left="0.78740157480314965" right="0.39370078740157483" top="1.3779527559055118" bottom="0.59055118110236227" header="0.31496062992125984" footer="0.31496062992125984"/>
  <pageSetup paperSize="9" scale="96" fitToHeight="100" orientation="portrait" r:id="rId1"/>
  <headerFooter>
    <oddHeader>&amp;R&amp;G</oddHeader>
    <oddFooter>&amp;R&amp;8VNOV22</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77"/>
  <sheetViews>
    <sheetView zoomScaleNormal="100" workbookViewId="0">
      <pane ySplit="5" topLeftCell="A6" activePane="bottomLeft" state="frozen"/>
      <selection activeCell="E50" sqref="E50"/>
      <selection pane="bottomLeft" activeCell="I53" sqref="I53"/>
    </sheetView>
  </sheetViews>
  <sheetFormatPr baseColWidth="10" defaultRowHeight="15" outlineLevelRow="1" outlineLevelCol="1" x14ac:dyDescent="0.25"/>
  <cols>
    <col min="1" max="1" width="40" customWidth="1"/>
    <col min="2" max="2" width="10.5703125" bestFit="1" customWidth="1"/>
    <col min="3" max="3" width="45.7109375" style="5" hidden="1" customWidth="1" outlineLevel="1"/>
    <col min="4" max="4" width="15.140625" customWidth="1" collapsed="1"/>
    <col min="5" max="5" width="12" customWidth="1"/>
    <col min="6" max="7" width="12" style="1" customWidth="1"/>
  </cols>
  <sheetData>
    <row r="1" spans="1:7" ht="18.75" x14ac:dyDescent="0.3">
      <c r="A1" s="12" t="s">
        <v>19</v>
      </c>
      <c r="B1" s="12"/>
      <c r="C1" s="13" t="s">
        <v>11</v>
      </c>
      <c r="D1" s="12"/>
      <c r="E1" s="74">
        <v>2022</v>
      </c>
      <c r="F1"/>
      <c r="G1"/>
    </row>
    <row r="2" spans="1:7" x14ac:dyDescent="0.25">
      <c r="C2" s="6"/>
      <c r="F2"/>
      <c r="G2"/>
    </row>
    <row r="3" spans="1:7" x14ac:dyDescent="0.25">
      <c r="A3" t="s">
        <v>24</v>
      </c>
      <c r="C3" s="6"/>
      <c r="F3"/>
      <c r="G3"/>
    </row>
    <row r="4" spans="1:7" x14ac:dyDescent="0.25">
      <c r="A4" t="s">
        <v>2</v>
      </c>
      <c r="C4" s="6"/>
      <c r="F4"/>
      <c r="G4"/>
    </row>
    <row r="5" spans="1:7" x14ac:dyDescent="0.25">
      <c r="A5" t="s">
        <v>3</v>
      </c>
      <c r="C5" s="6"/>
      <c r="F5"/>
      <c r="G5"/>
    </row>
    <row r="6" spans="1:7" x14ac:dyDescent="0.25">
      <c r="C6" s="6"/>
      <c r="F6"/>
      <c r="G6"/>
    </row>
    <row r="7" spans="1:7" x14ac:dyDescent="0.25">
      <c r="A7" s="7" t="s">
        <v>9</v>
      </c>
      <c r="B7" s="8" t="s">
        <v>20</v>
      </c>
      <c r="C7" s="9"/>
      <c r="D7" s="71" t="s">
        <v>10</v>
      </c>
      <c r="E7" s="11"/>
      <c r="F7"/>
      <c r="G7"/>
    </row>
    <row r="8" spans="1:7" x14ac:dyDescent="0.25">
      <c r="A8" s="2" t="s">
        <v>23</v>
      </c>
      <c r="C8" s="6" t="str">
        <f>CONCATENATE(B7,A8)</f>
        <v>G-KleinErdgas</v>
      </c>
      <c r="D8" s="2" t="s">
        <v>1</v>
      </c>
      <c r="E8" s="70">
        <v>19.43</v>
      </c>
      <c r="F8"/>
      <c r="G8"/>
    </row>
    <row r="9" spans="1:7" x14ac:dyDescent="0.25">
      <c r="A9" s="2" t="s">
        <v>36</v>
      </c>
      <c r="C9" s="6" t="str">
        <f>CONCATENATE(B7,A9)</f>
        <v>G-KleinGrundpreis</v>
      </c>
      <c r="D9" t="s">
        <v>38</v>
      </c>
      <c r="E9" s="70">
        <v>3</v>
      </c>
      <c r="F9"/>
      <c r="G9"/>
    </row>
    <row r="10" spans="1:7" x14ac:dyDescent="0.25">
      <c r="C10" s="6"/>
      <c r="F10"/>
      <c r="G10"/>
    </row>
    <row r="11" spans="1:7" x14ac:dyDescent="0.25">
      <c r="A11" s="7" t="str">
        <f>A7</f>
        <v>Tarif</v>
      </c>
      <c r="B11" s="8" t="s">
        <v>21</v>
      </c>
      <c r="C11" s="9"/>
      <c r="D11" s="71" t="str">
        <f>D7</f>
        <v>Einheit</v>
      </c>
      <c r="E11" s="11"/>
      <c r="F11"/>
      <c r="G11"/>
    </row>
    <row r="12" spans="1:7" x14ac:dyDescent="0.25">
      <c r="A12" s="2" t="s">
        <v>23</v>
      </c>
      <c r="C12" s="6" t="str">
        <f>CONCATENATE(B11,A12)</f>
        <v>G-StandardErdgas</v>
      </c>
      <c r="D12" s="2" t="s">
        <v>1</v>
      </c>
      <c r="E12" s="70">
        <v>7.9</v>
      </c>
      <c r="F12"/>
      <c r="G12"/>
    </row>
    <row r="13" spans="1:7" x14ac:dyDescent="0.25">
      <c r="A13" s="2" t="s">
        <v>36</v>
      </c>
      <c r="C13" s="6" t="str">
        <f>CONCATENATE(B11,A13)</f>
        <v>G-StandardGrundpreis</v>
      </c>
      <c r="D13" t="s">
        <v>38</v>
      </c>
      <c r="E13" s="70">
        <v>10</v>
      </c>
      <c r="F13"/>
      <c r="G13"/>
    </row>
    <row r="14" spans="1:7" x14ac:dyDescent="0.25">
      <c r="C14" s="6"/>
      <c r="F14"/>
      <c r="G14"/>
    </row>
    <row r="15" spans="1:7" x14ac:dyDescent="0.25">
      <c r="A15" s="7" t="str">
        <f>A7</f>
        <v>Tarif</v>
      </c>
      <c r="B15" s="8" t="s">
        <v>22</v>
      </c>
      <c r="C15" s="9"/>
      <c r="D15" s="71" t="str">
        <f>D7</f>
        <v>Einheit</v>
      </c>
      <c r="E15" s="11"/>
      <c r="F15"/>
      <c r="G15"/>
    </row>
    <row r="16" spans="1:7" x14ac:dyDescent="0.25">
      <c r="A16" s="2" t="s">
        <v>23</v>
      </c>
      <c r="C16" s="6" t="str">
        <f>CONCATENATE(B15,A16)</f>
        <v>G-ExtraErdgas</v>
      </c>
      <c r="D16" s="2" t="s">
        <v>1</v>
      </c>
      <c r="E16" s="70">
        <v>7.4</v>
      </c>
      <c r="F16"/>
      <c r="G16"/>
    </row>
    <row r="17" spans="1:7" x14ac:dyDescent="0.25">
      <c r="A17" s="2" t="s">
        <v>36</v>
      </c>
      <c r="C17" s="6" t="str">
        <f>CONCATENATE(B15,A17)</f>
        <v>G-ExtraGrundpreis</v>
      </c>
      <c r="D17" t="s">
        <v>38</v>
      </c>
      <c r="E17" s="70">
        <v>30</v>
      </c>
      <c r="F17"/>
      <c r="G17"/>
    </row>
    <row r="18" spans="1:7" x14ac:dyDescent="0.25">
      <c r="C18" s="6"/>
      <c r="F18"/>
      <c r="G18"/>
    </row>
    <row r="19" spans="1:7" x14ac:dyDescent="0.25">
      <c r="A19" s="7" t="s">
        <v>14</v>
      </c>
      <c r="B19" s="8"/>
      <c r="C19" s="10"/>
      <c r="D19" s="71" t="str">
        <f>D11</f>
        <v>Einheit</v>
      </c>
      <c r="E19" s="11">
        <f>E1</f>
        <v>2022</v>
      </c>
    </row>
    <row r="20" spans="1:7" ht="17.25" x14ac:dyDescent="0.25">
      <c r="A20" s="2" t="s">
        <v>46</v>
      </c>
      <c r="C20" s="6" t="str">
        <f>CONCATENATE(A20)</f>
        <v>Erdgas Sonderausschüttung1</v>
      </c>
      <c r="D20" s="2" t="s">
        <v>1</v>
      </c>
      <c r="E20" s="75">
        <v>-0.25</v>
      </c>
    </row>
    <row r="21" spans="1:7" x14ac:dyDescent="0.25">
      <c r="A21" s="2" t="s">
        <v>51</v>
      </c>
      <c r="C21" s="6" t="str">
        <f>CONCATENATE(A21)</f>
        <v>Abgabe an das Gemeinwesen</v>
      </c>
      <c r="D21" t="s">
        <v>38</v>
      </c>
      <c r="E21" s="76">
        <v>2.9</v>
      </c>
    </row>
    <row r="22" spans="1:7" ht="18" x14ac:dyDescent="0.35">
      <c r="A22" s="2" t="s">
        <v>27</v>
      </c>
      <c r="C22" s="6" t="str">
        <f>CONCATENATE(A22)</f>
        <v>CO2-Abgabe</v>
      </c>
      <c r="D22" s="2" t="s">
        <v>1</v>
      </c>
      <c r="E22" s="77">
        <v>2.169</v>
      </c>
    </row>
    <row r="23" spans="1:7" x14ac:dyDescent="0.25">
      <c r="C23" s="6"/>
      <c r="F23"/>
      <c r="G23"/>
    </row>
    <row r="24" spans="1:7" x14ac:dyDescent="0.25">
      <c r="A24" s="4" t="s">
        <v>25</v>
      </c>
      <c r="C24" s="6"/>
      <c r="F24"/>
      <c r="G24"/>
    </row>
    <row r="25" spans="1:7" x14ac:dyDescent="0.25">
      <c r="A25" s="2" t="s">
        <v>30</v>
      </c>
      <c r="C25" s="18" t="str">
        <f>A25</f>
        <v>Biogas 35 % - Standardmix</v>
      </c>
      <c r="D25" s="2" t="s">
        <v>1</v>
      </c>
      <c r="E25" s="70">
        <v>1.45</v>
      </c>
      <c r="F25"/>
      <c r="G25"/>
    </row>
    <row r="26" spans="1:7" x14ac:dyDescent="0.25">
      <c r="A26" s="2" t="s">
        <v>31</v>
      </c>
      <c r="B26" s="3"/>
      <c r="C26" s="19" t="str">
        <f>A26</f>
        <v>Biogas 50 %</v>
      </c>
      <c r="D26" s="72" t="s">
        <v>1</v>
      </c>
      <c r="E26" s="70">
        <v>2.0699999999999998</v>
      </c>
      <c r="F26"/>
      <c r="G26"/>
    </row>
    <row r="27" spans="1:7" x14ac:dyDescent="0.25">
      <c r="A27" s="2" t="s">
        <v>32</v>
      </c>
      <c r="C27" s="20" t="str">
        <f>A27</f>
        <v>Biogas 100 %</v>
      </c>
      <c r="D27" s="72" t="s">
        <v>1</v>
      </c>
      <c r="E27" s="70">
        <v>4.1399999999999997</v>
      </c>
    </row>
    <row r="28" spans="1:7" x14ac:dyDescent="0.25">
      <c r="A28" s="2" t="s">
        <v>48</v>
      </c>
      <c r="C28" s="20" t="str">
        <f>A28</f>
        <v>Biogas 0 %</v>
      </c>
      <c r="D28" s="72" t="s">
        <v>1</v>
      </c>
      <c r="E28" s="70">
        <v>0</v>
      </c>
    </row>
    <row r="29" spans="1:7" hidden="1" outlineLevel="1" x14ac:dyDescent="0.25"/>
    <row r="30" spans="1:7" hidden="1" outlineLevel="1" x14ac:dyDescent="0.25">
      <c r="A30" s="2" t="str">
        <f>"Biogas "&amp;B30&amp;" %"</f>
        <v>Biogas 5 %</v>
      </c>
      <c r="B30" s="14">
        <v>5</v>
      </c>
      <c r="C30" s="18"/>
      <c r="D30" s="2" t="s">
        <v>1</v>
      </c>
      <c r="E30" s="78">
        <f>$E$28/100*B30</f>
        <v>0</v>
      </c>
    </row>
    <row r="31" spans="1:7" hidden="1" outlineLevel="1" x14ac:dyDescent="0.25">
      <c r="A31" s="2" t="str">
        <f t="shared" ref="A31:A49" si="0">"Biogas "&amp;B31&amp;" %"</f>
        <v>Biogas 10 %</v>
      </c>
      <c r="B31" s="15">
        <f>B30+5</f>
        <v>10</v>
      </c>
      <c r="C31" s="19"/>
      <c r="D31" s="72" t="s">
        <v>1</v>
      </c>
      <c r="E31" s="78">
        <f t="shared" ref="E31:E49" si="1">$E$28/100*B31</f>
        <v>0</v>
      </c>
    </row>
    <row r="32" spans="1:7" hidden="1" outlineLevel="1" x14ac:dyDescent="0.25">
      <c r="A32" s="2" t="str">
        <f t="shared" si="0"/>
        <v>Biogas 15 %</v>
      </c>
      <c r="B32" s="15">
        <f t="shared" ref="B32:B42" si="2">B31+5</f>
        <v>15</v>
      </c>
      <c r="C32" s="19"/>
      <c r="D32" s="72" t="s">
        <v>1</v>
      </c>
      <c r="E32" s="78">
        <f t="shared" si="1"/>
        <v>0</v>
      </c>
    </row>
    <row r="33" spans="1:5" hidden="1" outlineLevel="1" x14ac:dyDescent="0.25">
      <c r="A33" s="2" t="str">
        <f t="shared" si="0"/>
        <v>Biogas 20 %</v>
      </c>
      <c r="B33" s="15">
        <f t="shared" si="2"/>
        <v>20</v>
      </c>
      <c r="C33" s="19"/>
      <c r="D33" s="72" t="s">
        <v>1</v>
      </c>
      <c r="E33" s="78">
        <f t="shared" si="1"/>
        <v>0</v>
      </c>
    </row>
    <row r="34" spans="1:5" hidden="1" outlineLevel="1" x14ac:dyDescent="0.25">
      <c r="A34" s="2" t="str">
        <f t="shared" si="0"/>
        <v>Biogas 25 %</v>
      </c>
      <c r="B34" s="15">
        <f t="shared" si="2"/>
        <v>25</v>
      </c>
      <c r="C34" s="19"/>
      <c r="D34" s="72" t="s">
        <v>1</v>
      </c>
      <c r="E34" s="78">
        <f t="shared" si="1"/>
        <v>0</v>
      </c>
    </row>
    <row r="35" spans="1:5" hidden="1" outlineLevel="1" x14ac:dyDescent="0.25">
      <c r="A35" s="2" t="str">
        <f t="shared" si="0"/>
        <v>Biogas 30 %</v>
      </c>
      <c r="B35" s="15">
        <f t="shared" si="2"/>
        <v>30</v>
      </c>
      <c r="C35" s="19"/>
      <c r="D35" s="72" t="s">
        <v>1</v>
      </c>
      <c r="E35" s="78">
        <f t="shared" si="1"/>
        <v>0</v>
      </c>
    </row>
    <row r="36" spans="1:5" hidden="1" outlineLevel="1" x14ac:dyDescent="0.25">
      <c r="A36" s="16" t="str">
        <f t="shared" si="0"/>
        <v>Biogas 35 %</v>
      </c>
      <c r="B36" s="17">
        <f t="shared" si="2"/>
        <v>35</v>
      </c>
      <c r="C36" s="21"/>
      <c r="D36" s="73" t="s">
        <v>1</v>
      </c>
      <c r="E36" s="79">
        <f t="shared" si="1"/>
        <v>0</v>
      </c>
    </row>
    <row r="37" spans="1:5" hidden="1" outlineLevel="1" x14ac:dyDescent="0.25">
      <c r="A37" s="2" t="str">
        <f t="shared" si="0"/>
        <v>Biogas 40 %</v>
      </c>
      <c r="B37" s="15">
        <f t="shared" si="2"/>
        <v>40</v>
      </c>
      <c r="C37" s="19"/>
      <c r="D37" s="72" t="s">
        <v>1</v>
      </c>
      <c r="E37" s="78">
        <f t="shared" si="1"/>
        <v>0</v>
      </c>
    </row>
    <row r="38" spans="1:5" hidden="1" outlineLevel="1" x14ac:dyDescent="0.25">
      <c r="A38" s="2" t="str">
        <f t="shared" si="0"/>
        <v>Biogas 45 %</v>
      </c>
      <c r="B38" s="15">
        <f t="shared" si="2"/>
        <v>45</v>
      </c>
      <c r="C38" s="19"/>
      <c r="D38" s="72" t="s">
        <v>1</v>
      </c>
      <c r="E38" s="78">
        <f t="shared" si="1"/>
        <v>0</v>
      </c>
    </row>
    <row r="39" spans="1:5" hidden="1" outlineLevel="1" x14ac:dyDescent="0.25">
      <c r="A39" s="16" t="str">
        <f t="shared" si="0"/>
        <v>Biogas 50 %</v>
      </c>
      <c r="B39" s="17">
        <f t="shared" si="2"/>
        <v>50</v>
      </c>
      <c r="C39" s="21"/>
      <c r="D39" s="73" t="s">
        <v>1</v>
      </c>
      <c r="E39" s="79">
        <f t="shared" si="1"/>
        <v>0</v>
      </c>
    </row>
    <row r="40" spans="1:5" hidden="1" outlineLevel="1" x14ac:dyDescent="0.25">
      <c r="A40" s="2" t="str">
        <f t="shared" si="0"/>
        <v>Biogas 55 %</v>
      </c>
      <c r="B40" s="15">
        <f t="shared" si="2"/>
        <v>55</v>
      </c>
      <c r="C40" s="19"/>
      <c r="D40" s="72" t="s">
        <v>1</v>
      </c>
      <c r="E40" s="78">
        <f t="shared" si="1"/>
        <v>0</v>
      </c>
    </row>
    <row r="41" spans="1:5" hidden="1" outlineLevel="1" x14ac:dyDescent="0.25">
      <c r="A41" s="2" t="str">
        <f t="shared" si="0"/>
        <v>Biogas 60 %</v>
      </c>
      <c r="B41" s="15">
        <f t="shared" si="2"/>
        <v>60</v>
      </c>
      <c r="C41" s="19"/>
      <c r="D41" s="72" t="s">
        <v>1</v>
      </c>
      <c r="E41" s="78">
        <f t="shared" si="1"/>
        <v>0</v>
      </c>
    </row>
    <row r="42" spans="1:5" hidden="1" outlineLevel="1" x14ac:dyDescent="0.25">
      <c r="A42" s="2" t="str">
        <f t="shared" si="0"/>
        <v>Biogas 65 %</v>
      </c>
      <c r="B42" s="15">
        <f t="shared" si="2"/>
        <v>65</v>
      </c>
      <c r="C42" s="19"/>
      <c r="D42" s="72" t="s">
        <v>1</v>
      </c>
      <c r="E42" s="78">
        <f t="shared" si="1"/>
        <v>0</v>
      </c>
    </row>
    <row r="43" spans="1:5" hidden="1" outlineLevel="1" x14ac:dyDescent="0.25">
      <c r="A43" s="2" t="str">
        <f t="shared" si="0"/>
        <v>Biogas 70 %</v>
      </c>
      <c r="B43" s="15">
        <f t="shared" ref="B43:B49" si="3">B42+5</f>
        <v>70</v>
      </c>
      <c r="C43" s="19"/>
      <c r="D43" s="72" t="s">
        <v>1</v>
      </c>
      <c r="E43" s="78">
        <f t="shared" si="1"/>
        <v>0</v>
      </c>
    </row>
    <row r="44" spans="1:5" hidden="1" outlineLevel="1" x14ac:dyDescent="0.25">
      <c r="A44" s="2" t="str">
        <f t="shared" si="0"/>
        <v>Biogas 75 %</v>
      </c>
      <c r="B44" s="15">
        <f t="shared" si="3"/>
        <v>75</v>
      </c>
      <c r="C44" s="19"/>
      <c r="D44" s="72" t="s">
        <v>1</v>
      </c>
      <c r="E44" s="78">
        <f t="shared" si="1"/>
        <v>0</v>
      </c>
    </row>
    <row r="45" spans="1:5" hidden="1" outlineLevel="1" x14ac:dyDescent="0.25">
      <c r="A45" s="2" t="str">
        <f t="shared" si="0"/>
        <v>Biogas 80 %</v>
      </c>
      <c r="B45" s="15">
        <f t="shared" si="3"/>
        <v>80</v>
      </c>
      <c r="C45" s="19"/>
      <c r="D45" s="72" t="s">
        <v>1</v>
      </c>
      <c r="E45" s="78">
        <f t="shared" si="1"/>
        <v>0</v>
      </c>
    </row>
    <row r="46" spans="1:5" hidden="1" outlineLevel="1" x14ac:dyDescent="0.25">
      <c r="A46" s="2" t="str">
        <f t="shared" si="0"/>
        <v>Biogas 85 %</v>
      </c>
      <c r="B46" s="15">
        <f t="shared" si="3"/>
        <v>85</v>
      </c>
      <c r="C46" s="19"/>
      <c r="D46" s="72" t="s">
        <v>1</v>
      </c>
      <c r="E46" s="78">
        <f t="shared" si="1"/>
        <v>0</v>
      </c>
    </row>
    <row r="47" spans="1:5" hidden="1" outlineLevel="1" x14ac:dyDescent="0.25">
      <c r="A47" s="2" t="str">
        <f t="shared" si="0"/>
        <v>Biogas 90 %</v>
      </c>
      <c r="B47" s="15">
        <f t="shared" si="3"/>
        <v>90</v>
      </c>
      <c r="C47" s="19"/>
      <c r="D47" s="72" t="s">
        <v>1</v>
      </c>
      <c r="E47" s="78">
        <f t="shared" si="1"/>
        <v>0</v>
      </c>
    </row>
    <row r="48" spans="1:5" hidden="1" outlineLevel="1" x14ac:dyDescent="0.25">
      <c r="A48" s="2" t="str">
        <f t="shared" si="0"/>
        <v>Biogas 95 %</v>
      </c>
      <c r="B48" s="15">
        <f t="shared" si="3"/>
        <v>95</v>
      </c>
      <c r="C48" s="19"/>
      <c r="D48" s="72" t="s">
        <v>1</v>
      </c>
      <c r="E48" s="78">
        <f t="shared" si="1"/>
        <v>0</v>
      </c>
    </row>
    <row r="49" spans="1:5" hidden="1" outlineLevel="1" x14ac:dyDescent="0.25">
      <c r="A49" s="16" t="str">
        <f t="shared" si="0"/>
        <v>Biogas 100 %</v>
      </c>
      <c r="B49" s="17">
        <f t="shared" si="3"/>
        <v>100</v>
      </c>
      <c r="C49" s="21"/>
      <c r="D49" s="73" t="s">
        <v>1</v>
      </c>
      <c r="E49" s="79">
        <f t="shared" si="1"/>
        <v>0</v>
      </c>
    </row>
    <row r="50" spans="1:5" collapsed="1" x14ac:dyDescent="0.25"/>
    <row r="51" spans="1:5" x14ac:dyDescent="0.25">
      <c r="A51" s="4" t="s">
        <v>26</v>
      </c>
    </row>
    <row r="52" spans="1:5" x14ac:dyDescent="0.25">
      <c r="A52" s="2" t="s">
        <v>52</v>
      </c>
      <c r="C52" s="18" t="str">
        <f>A52</f>
        <v>Wetziker Biogas 20 %</v>
      </c>
      <c r="D52" s="2" t="s">
        <v>1</v>
      </c>
      <c r="E52" s="83">
        <f>E55/100*20</f>
        <v>1</v>
      </c>
    </row>
    <row r="53" spans="1:5" x14ac:dyDescent="0.25">
      <c r="A53" s="2" t="s">
        <v>33</v>
      </c>
      <c r="C53" s="18" t="str">
        <f>A53</f>
        <v>Wetziker Biogas 35 %</v>
      </c>
      <c r="D53" s="2" t="s">
        <v>1</v>
      </c>
      <c r="E53" s="83">
        <v>1.75</v>
      </c>
    </row>
    <row r="54" spans="1:5" x14ac:dyDescent="0.25">
      <c r="A54" s="2" t="s">
        <v>34</v>
      </c>
      <c r="B54" s="3"/>
      <c r="C54" s="19" t="str">
        <f>A54</f>
        <v>Wetziker Biogas 50 %</v>
      </c>
      <c r="D54" s="72" t="s">
        <v>1</v>
      </c>
      <c r="E54" s="83">
        <v>2.5</v>
      </c>
    </row>
    <row r="55" spans="1:5" x14ac:dyDescent="0.25">
      <c r="A55" s="2" t="s">
        <v>35</v>
      </c>
      <c r="C55" s="20" t="str">
        <f>A55</f>
        <v>Wetziker Biogas 100 %</v>
      </c>
      <c r="D55" s="72" t="s">
        <v>1</v>
      </c>
      <c r="E55" s="83">
        <v>5</v>
      </c>
    </row>
    <row r="56" spans="1:5" hidden="1" outlineLevel="1" x14ac:dyDescent="0.25"/>
    <row r="57" spans="1:5" hidden="1" outlineLevel="1" x14ac:dyDescent="0.25">
      <c r="A57" s="2" t="str">
        <f>"Wetziker Biogas "&amp;B57&amp;" %"</f>
        <v>Wetziker Biogas 5 %</v>
      </c>
      <c r="B57" s="14">
        <v>5</v>
      </c>
      <c r="C57" s="18"/>
      <c r="D57" s="2" t="s">
        <v>1</v>
      </c>
      <c r="E57" s="78">
        <f>$E$55/100*B57</f>
        <v>0.25</v>
      </c>
    </row>
    <row r="58" spans="1:5" hidden="1" outlineLevel="1" x14ac:dyDescent="0.25">
      <c r="A58" s="2" t="str">
        <f t="shared" ref="A58:A76" si="4">"Wetziker Biogas "&amp;B58&amp;" %"</f>
        <v>Wetziker Biogas 10 %</v>
      </c>
      <c r="B58" s="15">
        <f>B57+5</f>
        <v>10</v>
      </c>
      <c r="C58" s="19"/>
      <c r="D58" s="72" t="s">
        <v>1</v>
      </c>
      <c r="E58" s="78">
        <f t="shared" ref="E58:E76" si="5">$E$55/100*B58</f>
        <v>0.5</v>
      </c>
    </row>
    <row r="59" spans="1:5" hidden="1" outlineLevel="1" x14ac:dyDescent="0.25">
      <c r="A59" s="2" t="str">
        <f t="shared" si="4"/>
        <v>Wetziker Biogas 15 %</v>
      </c>
      <c r="B59" s="15">
        <f t="shared" ref="B59:B76" si="6">B58+5</f>
        <v>15</v>
      </c>
      <c r="C59" s="19"/>
      <c r="D59" s="72" t="s">
        <v>1</v>
      </c>
      <c r="E59" s="78">
        <f t="shared" si="5"/>
        <v>0.75</v>
      </c>
    </row>
    <row r="60" spans="1:5" hidden="1" outlineLevel="1" x14ac:dyDescent="0.25">
      <c r="A60" s="2" t="str">
        <f t="shared" si="4"/>
        <v>Wetziker Biogas 20 %</v>
      </c>
      <c r="B60" s="15">
        <f t="shared" si="6"/>
        <v>20</v>
      </c>
      <c r="C60" s="19"/>
      <c r="D60" s="72" t="s">
        <v>1</v>
      </c>
      <c r="E60" s="78">
        <f t="shared" si="5"/>
        <v>1</v>
      </c>
    </row>
    <row r="61" spans="1:5" hidden="1" outlineLevel="1" x14ac:dyDescent="0.25">
      <c r="A61" s="2" t="str">
        <f t="shared" si="4"/>
        <v>Wetziker Biogas 25 %</v>
      </c>
      <c r="B61" s="15">
        <f t="shared" si="6"/>
        <v>25</v>
      </c>
      <c r="C61" s="19"/>
      <c r="D61" s="72" t="s">
        <v>1</v>
      </c>
      <c r="E61" s="78">
        <f t="shared" si="5"/>
        <v>1.25</v>
      </c>
    </row>
    <row r="62" spans="1:5" hidden="1" outlineLevel="1" x14ac:dyDescent="0.25">
      <c r="A62" s="2" t="str">
        <f t="shared" si="4"/>
        <v>Wetziker Biogas 30 %</v>
      </c>
      <c r="B62" s="15">
        <f t="shared" si="6"/>
        <v>30</v>
      </c>
      <c r="C62" s="19"/>
      <c r="D62" s="72" t="s">
        <v>1</v>
      </c>
      <c r="E62" s="78">
        <f t="shared" si="5"/>
        <v>1.5</v>
      </c>
    </row>
    <row r="63" spans="1:5" hidden="1" outlineLevel="1" x14ac:dyDescent="0.25">
      <c r="A63" s="16" t="str">
        <f t="shared" si="4"/>
        <v>Wetziker Biogas 35 %</v>
      </c>
      <c r="B63" s="17">
        <f t="shared" si="6"/>
        <v>35</v>
      </c>
      <c r="C63" s="21"/>
      <c r="D63" s="73" t="s">
        <v>1</v>
      </c>
      <c r="E63" s="79">
        <f t="shared" si="5"/>
        <v>1.75</v>
      </c>
    </row>
    <row r="64" spans="1:5" hidden="1" outlineLevel="1" x14ac:dyDescent="0.25">
      <c r="A64" s="2" t="str">
        <f t="shared" si="4"/>
        <v>Wetziker Biogas 40 %</v>
      </c>
      <c r="B64" s="15">
        <f t="shared" si="6"/>
        <v>40</v>
      </c>
      <c r="C64" s="19"/>
      <c r="D64" s="72" t="s">
        <v>1</v>
      </c>
      <c r="E64" s="78">
        <f t="shared" si="5"/>
        <v>2</v>
      </c>
    </row>
    <row r="65" spans="1:5" hidden="1" outlineLevel="1" x14ac:dyDescent="0.25">
      <c r="A65" s="2" t="str">
        <f t="shared" si="4"/>
        <v>Wetziker Biogas 45 %</v>
      </c>
      <c r="B65" s="15">
        <f t="shared" si="6"/>
        <v>45</v>
      </c>
      <c r="C65" s="19"/>
      <c r="D65" s="72" t="s">
        <v>1</v>
      </c>
      <c r="E65" s="78">
        <f t="shared" si="5"/>
        <v>2.25</v>
      </c>
    </row>
    <row r="66" spans="1:5" hidden="1" outlineLevel="1" x14ac:dyDescent="0.25">
      <c r="A66" s="16" t="str">
        <f t="shared" si="4"/>
        <v>Wetziker Biogas 50 %</v>
      </c>
      <c r="B66" s="17">
        <f t="shared" si="6"/>
        <v>50</v>
      </c>
      <c r="C66" s="21"/>
      <c r="D66" s="73" t="s">
        <v>1</v>
      </c>
      <c r="E66" s="79">
        <f t="shared" si="5"/>
        <v>2.5</v>
      </c>
    </row>
    <row r="67" spans="1:5" hidden="1" outlineLevel="1" x14ac:dyDescent="0.25">
      <c r="A67" s="2" t="str">
        <f t="shared" si="4"/>
        <v>Wetziker Biogas 55 %</v>
      </c>
      <c r="B67" s="15">
        <f t="shared" si="6"/>
        <v>55</v>
      </c>
      <c r="C67" s="19"/>
      <c r="D67" s="72" t="s">
        <v>1</v>
      </c>
      <c r="E67" s="78">
        <f t="shared" si="5"/>
        <v>2.75</v>
      </c>
    </row>
    <row r="68" spans="1:5" hidden="1" outlineLevel="1" x14ac:dyDescent="0.25">
      <c r="A68" s="2" t="str">
        <f t="shared" si="4"/>
        <v>Wetziker Biogas 60 %</v>
      </c>
      <c r="B68" s="15">
        <f t="shared" si="6"/>
        <v>60</v>
      </c>
      <c r="C68" s="19"/>
      <c r="D68" s="72" t="s">
        <v>1</v>
      </c>
      <c r="E68" s="78">
        <f t="shared" si="5"/>
        <v>3</v>
      </c>
    </row>
    <row r="69" spans="1:5" hidden="1" outlineLevel="1" x14ac:dyDescent="0.25">
      <c r="A69" s="2" t="str">
        <f t="shared" si="4"/>
        <v>Wetziker Biogas 65 %</v>
      </c>
      <c r="B69" s="15">
        <f t="shared" si="6"/>
        <v>65</v>
      </c>
      <c r="C69" s="19"/>
      <c r="D69" s="72" t="s">
        <v>1</v>
      </c>
      <c r="E69" s="78">
        <f t="shared" si="5"/>
        <v>3.25</v>
      </c>
    </row>
    <row r="70" spans="1:5" hidden="1" outlineLevel="1" x14ac:dyDescent="0.25">
      <c r="A70" s="2" t="str">
        <f t="shared" si="4"/>
        <v>Wetziker Biogas 70 %</v>
      </c>
      <c r="B70" s="15">
        <f t="shared" si="6"/>
        <v>70</v>
      </c>
      <c r="C70" s="19"/>
      <c r="D70" s="72" t="s">
        <v>1</v>
      </c>
      <c r="E70" s="78">
        <f t="shared" si="5"/>
        <v>3.5</v>
      </c>
    </row>
    <row r="71" spans="1:5" hidden="1" outlineLevel="1" x14ac:dyDescent="0.25">
      <c r="A71" s="2" t="str">
        <f t="shared" si="4"/>
        <v>Wetziker Biogas 75 %</v>
      </c>
      <c r="B71" s="15">
        <f t="shared" si="6"/>
        <v>75</v>
      </c>
      <c r="C71" s="19"/>
      <c r="D71" s="72" t="s">
        <v>1</v>
      </c>
      <c r="E71" s="78">
        <f t="shared" si="5"/>
        <v>3.75</v>
      </c>
    </row>
    <row r="72" spans="1:5" hidden="1" outlineLevel="1" x14ac:dyDescent="0.25">
      <c r="A72" s="2" t="str">
        <f t="shared" si="4"/>
        <v>Wetziker Biogas 80 %</v>
      </c>
      <c r="B72" s="15">
        <f t="shared" si="6"/>
        <v>80</v>
      </c>
      <c r="C72" s="19"/>
      <c r="D72" s="72" t="s">
        <v>1</v>
      </c>
      <c r="E72" s="78">
        <f t="shared" si="5"/>
        <v>4</v>
      </c>
    </row>
    <row r="73" spans="1:5" hidden="1" outlineLevel="1" x14ac:dyDescent="0.25">
      <c r="A73" s="2" t="str">
        <f t="shared" si="4"/>
        <v>Wetziker Biogas 85 %</v>
      </c>
      <c r="B73" s="15">
        <f t="shared" si="6"/>
        <v>85</v>
      </c>
      <c r="C73" s="19"/>
      <c r="D73" s="72" t="s">
        <v>1</v>
      </c>
      <c r="E73" s="78">
        <f t="shared" si="5"/>
        <v>4.25</v>
      </c>
    </row>
    <row r="74" spans="1:5" hidden="1" outlineLevel="1" x14ac:dyDescent="0.25">
      <c r="A74" s="2" t="str">
        <f t="shared" si="4"/>
        <v>Wetziker Biogas 90 %</v>
      </c>
      <c r="B74" s="15">
        <f t="shared" si="6"/>
        <v>90</v>
      </c>
      <c r="C74" s="19"/>
      <c r="D74" s="72" t="s">
        <v>1</v>
      </c>
      <c r="E74" s="78">
        <f t="shared" si="5"/>
        <v>4.5</v>
      </c>
    </row>
    <row r="75" spans="1:5" hidden="1" outlineLevel="1" x14ac:dyDescent="0.25">
      <c r="A75" s="2" t="str">
        <f t="shared" si="4"/>
        <v>Wetziker Biogas 95 %</v>
      </c>
      <c r="B75" s="15">
        <f t="shared" si="6"/>
        <v>95</v>
      </c>
      <c r="C75" s="19"/>
      <c r="D75" s="72" t="s">
        <v>1</v>
      </c>
      <c r="E75" s="78">
        <f t="shared" si="5"/>
        <v>4.75</v>
      </c>
    </row>
    <row r="76" spans="1:5" hidden="1" outlineLevel="1" x14ac:dyDescent="0.25">
      <c r="A76" s="16" t="str">
        <f t="shared" si="4"/>
        <v>Wetziker Biogas 100 %</v>
      </c>
      <c r="B76" s="17">
        <f t="shared" si="6"/>
        <v>100</v>
      </c>
      <c r="C76" s="21"/>
      <c r="D76" s="73" t="s">
        <v>1</v>
      </c>
      <c r="E76" s="79">
        <f t="shared" si="5"/>
        <v>5</v>
      </c>
    </row>
    <row r="77" spans="1:5" collapsed="1" x14ac:dyDescent="0.25"/>
  </sheetData>
  <sheetProtection selectLockedCells="1"/>
  <pageMargins left="0.78740157480314965" right="0.39370078740157483" top="1.3779527559055118" bottom="0.59055118110236227" header="0.31496062992125984" footer="0.31496062992125984"/>
  <pageSetup paperSize="9" scale="73" fitToHeight="100" orientation="portrait" r:id="rId1"/>
  <headerFooter>
    <oddHeader>&amp;R&amp;G</oddHeader>
    <oddFooter>&amp;R&amp;8VNOV20</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1"/>
  <sheetViews>
    <sheetView zoomScaleNormal="100" workbookViewId="0">
      <selection activeCell="C9" sqref="C9"/>
    </sheetView>
  </sheetViews>
  <sheetFormatPr baseColWidth="10" defaultRowHeight="15" x14ac:dyDescent="0.25"/>
  <cols>
    <col min="1" max="1" width="15.7109375" customWidth="1"/>
    <col min="3" max="3" width="24.140625" bestFit="1" customWidth="1"/>
  </cols>
  <sheetData>
    <row r="1" spans="1:3" x14ac:dyDescent="0.25">
      <c r="A1" s="4" t="s">
        <v>8</v>
      </c>
    </row>
    <row r="3" spans="1:3" s="4" customFormat="1" x14ac:dyDescent="0.25">
      <c r="A3" s="4" t="s">
        <v>7</v>
      </c>
      <c r="B3" s="4" t="s">
        <v>6</v>
      </c>
      <c r="C3" s="4" t="s">
        <v>29</v>
      </c>
    </row>
    <row r="4" spans="1:3" x14ac:dyDescent="0.25">
      <c r="A4" t="s">
        <v>41</v>
      </c>
      <c r="B4" t="s">
        <v>20</v>
      </c>
      <c r="C4" s="2" t="s">
        <v>30</v>
      </c>
    </row>
    <row r="5" spans="1:3" x14ac:dyDescent="0.25">
      <c r="A5" t="s">
        <v>42</v>
      </c>
      <c r="B5" t="s">
        <v>21</v>
      </c>
      <c r="C5" s="2" t="s">
        <v>31</v>
      </c>
    </row>
    <row r="6" spans="1:3" x14ac:dyDescent="0.25">
      <c r="A6" t="s">
        <v>43</v>
      </c>
      <c r="B6" t="s">
        <v>22</v>
      </c>
      <c r="C6" s="2" t="s">
        <v>32</v>
      </c>
    </row>
    <row r="7" spans="1:3" x14ac:dyDescent="0.25">
      <c r="C7" s="2" t="s">
        <v>48</v>
      </c>
    </row>
    <row r="8" spans="1:3" x14ac:dyDescent="0.25">
      <c r="C8" s="2" t="s">
        <v>52</v>
      </c>
    </row>
    <row r="9" spans="1:3" x14ac:dyDescent="0.25">
      <c r="C9" s="2" t="s">
        <v>33</v>
      </c>
    </row>
    <row r="10" spans="1:3" x14ac:dyDescent="0.25">
      <c r="C10" s="2" t="s">
        <v>34</v>
      </c>
    </row>
    <row r="11" spans="1:3" x14ac:dyDescent="0.25">
      <c r="C11" s="2" t="s">
        <v>35</v>
      </c>
    </row>
  </sheetData>
  <pageMargins left="0.78740157480314965" right="0.39370078740157483" top="1.3779527559055118" bottom="0.59055118110236227" header="0.31496062992125984" footer="0.31496062992125984"/>
  <pageSetup paperSize="9" fitToHeight="100" orientation="portrait" r:id="rId1"/>
  <headerFooter>
    <oddHeader>&amp;R&amp;G</oddHeader>
    <oddFooter>&amp;R&amp;8VNOV20</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BADE80AD2EDE64F8033B99FF57A989B" ma:contentTypeVersion="8" ma:contentTypeDescription="Ein neues Dokument erstellen." ma:contentTypeScope="" ma:versionID="d0f4d7c3c71fd28e24d904cc9ce0b78f">
  <xsd:schema xmlns:xsd="http://www.w3.org/2001/XMLSchema" xmlns:xs="http://www.w3.org/2001/XMLSchema" xmlns:p="http://schemas.microsoft.com/office/2006/metadata/properties" xmlns:ns3="51f8cafa-3dec-462f-806f-a5f511df58a5" targetNamespace="http://schemas.microsoft.com/office/2006/metadata/properties" ma:root="true" ma:fieldsID="ef8fc9e454f3f5ea4802c0a3461bf9a6" ns3:_="">
    <xsd:import namespace="51f8cafa-3dec-462f-806f-a5f511df58a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f8cafa-3dec-462f-806f-a5f511df58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73EBB3-4E85-4EDB-951D-DF297A6D76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f8cafa-3dec-462f-806f-a5f511df58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BA653F-4F8E-4CD0-90E7-1265CF4B9CC1}">
  <ds:schemaRefs>
    <ds:schemaRef ds:uri="http://schemas.microsoft.com/sharepoint/v3/contenttype/forms"/>
  </ds:schemaRefs>
</ds:datastoreItem>
</file>

<file path=customXml/itemProps3.xml><?xml version="1.0" encoding="utf-8"?>
<ds:datastoreItem xmlns:ds="http://schemas.openxmlformats.org/officeDocument/2006/customXml" ds:itemID="{A7992957-4ED8-4F82-8446-9D0C9B8FACEB}">
  <ds:schemaRefs>
    <ds:schemaRef ds:uri="http://purl.org/dc/dcmitype/"/>
    <ds:schemaRef ds:uri="http://schemas.microsoft.com/office/2006/documentManagement/types"/>
    <ds:schemaRef ds:uri="51f8cafa-3dec-462f-806f-a5f511df58a5"/>
    <ds:schemaRef ds:uri="http://purl.org/dc/elements/1.1/"/>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5</vt:i4>
      </vt:variant>
    </vt:vector>
  </HeadingPairs>
  <TitlesOfParts>
    <vt:vector size="8" baseType="lpstr">
      <vt:lpstr>Kalkulation</vt:lpstr>
      <vt:lpstr>Tarife</vt:lpstr>
      <vt:lpstr>Drop Down</vt:lpstr>
      <vt:lpstr>Biogasanteil</vt:lpstr>
      <vt:lpstr>Kalkulation!Druckbereich</vt:lpstr>
      <vt:lpstr>Jahr</vt:lpstr>
      <vt:lpstr>Periode</vt:lpstr>
      <vt:lpstr>Tarifart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Sabrina Wagner</dc:creator>
  <cp:lastModifiedBy>Sabrina Wagner</cp:lastModifiedBy>
  <cp:lastPrinted>2021-02-15T16:10:38Z</cp:lastPrinted>
  <dcterms:created xsi:type="dcterms:W3CDTF">2020-03-31T06:16:24Z</dcterms:created>
  <dcterms:modified xsi:type="dcterms:W3CDTF">2022-12-05T10:41:27Z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0x0101008BADE80AD2EDE64F8033B99FF57A989B</vt:lpwstr>
  </property>
</Properties>
</file>